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ustomProperty5.bin" ContentType="application/vnd.openxmlformats-officedocument.spreadsheetml.customProperty"/>
  <Override PartName="/xl/drawings/drawing2.xml" ContentType="application/vnd.openxmlformats-officedocument.drawing+xml"/>
  <Override PartName="/xl/tables/table4.xml" ContentType="application/vnd.openxmlformats-officedocument.spreadsheetml.table+xml"/>
  <Override PartName="/xl/namedSheetViews/namedSheetView1.xml" ContentType="application/vnd.ms-excel.namedsheetviews+xml"/>
  <Override PartName="/xl/customProperty6.bin" ContentType="application/vnd.openxmlformats-officedocument.spreadsheetml.customProperty"/>
  <Override PartName="/xl/tables/table5.xml" ContentType="application/vnd.openxmlformats-officedocument.spreadsheetml.table+xml"/>
  <Override PartName="/xl/namedSheetViews/namedSheetView2.xml" ContentType="application/vnd.ms-excel.namedsheetviews+xml"/>
  <Override PartName="/xl/customProperty7.bin" ContentType="application/vnd.openxmlformats-officedocument.spreadsheetml.customProperty"/>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dogy-my.sharepoint.com/personal/rlatchana_bdo_gy/Documents/BDO Guyana/Clients/Advisory/GYEITI/2023/"/>
    </mc:Choice>
  </mc:AlternateContent>
  <xr:revisionPtr revIDLastSave="3296" documentId="8_{E159A31B-E5CA-47F2-A7A5-53E46013AB9D}" xr6:coauthVersionLast="47" xr6:coauthVersionMax="47" xr10:uidLastSave="{E97286AD-BEE6-4C54-A79C-0C842D8AF1EA}"/>
  <bookViews>
    <workbookView xWindow="-108" yWindow="-108" windowWidth="23256" windowHeight="12456" firstSheet="2"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xlnm._FilterDatabase" localSheetId="5" hidden="1">'Part 5 - Company data'!$B$139:$N$164</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1" i="4" l="1"/>
  <c r="J122" i="4" s="1"/>
  <c r="J89" i="4"/>
  <c r="B34" i="11"/>
  <c r="G164" i="11"/>
  <c r="B120" i="11"/>
  <c r="J90" i="11"/>
  <c r="J132" i="11" s="1"/>
  <c r="B49" i="11"/>
  <c r="J112" i="4"/>
  <c r="J87" i="4"/>
  <c r="E72" i="4"/>
  <c r="D72" i="4"/>
  <c r="C72" i="4"/>
  <c r="B72" i="4"/>
  <c r="E70" i="4"/>
  <c r="D70" i="4"/>
  <c r="C70" i="4"/>
  <c r="B70" i="4"/>
  <c r="B22" i="4"/>
  <c r="C22" i="4"/>
  <c r="D22" i="4"/>
  <c r="E22" i="4"/>
  <c r="B23" i="4"/>
  <c r="C23" i="4"/>
  <c r="D23" i="4"/>
  <c r="E23" i="4"/>
  <c r="B24" i="4"/>
  <c r="C24" i="4"/>
  <c r="D24" i="4"/>
  <c r="E24" i="4"/>
  <c r="B25" i="4"/>
  <c r="C25" i="4"/>
  <c r="D25" i="4"/>
  <c r="E25" i="4"/>
  <c r="B26" i="4"/>
  <c r="C26" i="4"/>
  <c r="D26" i="4"/>
  <c r="E26" i="4"/>
  <c r="B27" i="4"/>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B42" i="4"/>
  <c r="C42" i="4"/>
  <c r="D42" i="4"/>
  <c r="E42" i="4"/>
  <c r="B43" i="4"/>
  <c r="C43" i="4"/>
  <c r="D43" i="4"/>
  <c r="E43"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59" i="4"/>
  <c r="C59" i="4"/>
  <c r="D59" i="4"/>
  <c r="E59" i="4"/>
  <c r="B60" i="4"/>
  <c r="C60" i="4"/>
  <c r="D60" i="4"/>
  <c r="E60" i="4"/>
  <c r="B61" i="4"/>
  <c r="C61" i="4"/>
  <c r="D61" i="4"/>
  <c r="E61" i="4"/>
  <c r="B62" i="4"/>
  <c r="C62" i="4"/>
  <c r="D62" i="4"/>
  <c r="E62" i="4"/>
  <c r="B63" i="4"/>
  <c r="C63" i="4"/>
  <c r="D63" i="4"/>
  <c r="E63" i="4"/>
  <c r="B64" i="4"/>
  <c r="C64" i="4"/>
  <c r="D64" i="4"/>
  <c r="E64" i="4"/>
  <c r="B65" i="4"/>
  <c r="C65" i="4"/>
  <c r="D65" i="4"/>
  <c r="E65" i="4"/>
  <c r="B66" i="4"/>
  <c r="C66" i="4"/>
  <c r="D66" i="4"/>
  <c r="E66" i="4"/>
  <c r="B67" i="4"/>
  <c r="C67" i="4"/>
  <c r="D67" i="4"/>
  <c r="E67" i="4"/>
  <c r="B68" i="4"/>
  <c r="C68" i="4"/>
  <c r="D68" i="4"/>
  <c r="E68" i="4"/>
  <c r="B69" i="4"/>
  <c r="C69" i="4"/>
  <c r="D69" i="4"/>
  <c r="E69" i="4"/>
  <c r="B71" i="4"/>
  <c r="C71" i="4"/>
  <c r="D71" i="4"/>
  <c r="E71" i="4"/>
  <c r="B73" i="4"/>
  <c r="C73" i="4"/>
  <c r="D73" i="4"/>
  <c r="E73" i="4"/>
  <c r="B74" i="4"/>
  <c r="C74" i="4"/>
  <c r="D74" i="4"/>
  <c r="E74" i="4"/>
  <c r="B75" i="4"/>
  <c r="C75" i="4"/>
  <c r="D75" i="4"/>
  <c r="E75" i="4"/>
  <c r="B76" i="4"/>
  <c r="C76" i="4"/>
  <c r="D76" i="4"/>
  <c r="E76" i="4"/>
  <c r="B77" i="4"/>
  <c r="C77" i="4"/>
  <c r="D77" i="4"/>
  <c r="E77" i="4"/>
  <c r="B78" i="4"/>
  <c r="C78" i="4"/>
  <c r="D78" i="4"/>
  <c r="E78" i="4"/>
  <c r="B79" i="4"/>
  <c r="C79" i="4"/>
  <c r="D79" i="4"/>
  <c r="E79" i="4"/>
  <c r="B80" i="4"/>
  <c r="C80" i="4"/>
  <c r="D80" i="4"/>
  <c r="E80" i="4"/>
  <c r="B81" i="4"/>
  <c r="C81" i="4"/>
  <c r="D81" i="4"/>
  <c r="E81" i="4"/>
  <c r="B82" i="4"/>
  <c r="C82" i="4"/>
  <c r="D82" i="4"/>
  <c r="E82" i="4"/>
  <c r="B83" i="4"/>
  <c r="C83" i="4"/>
  <c r="D83" i="4"/>
  <c r="E83" i="4"/>
  <c r="B84" i="4"/>
  <c r="C84" i="4"/>
  <c r="D84" i="4"/>
  <c r="E84" i="4"/>
  <c r="B85" i="4"/>
  <c r="C85" i="4"/>
  <c r="D85" i="4"/>
  <c r="E85" i="4"/>
  <c r="J135" i="11"/>
  <c r="B117" i="11"/>
  <c r="B71" i="11"/>
  <c r="B72" i="11"/>
  <c r="B98" i="11"/>
  <c r="B126" i="11"/>
  <c r="B127" i="11"/>
  <c r="B128" i="11"/>
  <c r="B125" i="11"/>
  <c r="B129" i="11"/>
  <c r="B122" i="11"/>
  <c r="B123" i="11"/>
  <c r="B124" i="11"/>
  <c r="B118" i="11"/>
  <c r="B119" i="11"/>
  <c r="B121" i="11"/>
  <c r="B115" i="11"/>
  <c r="B114" i="11"/>
  <c r="B116" i="11"/>
  <c r="B64" i="11"/>
  <c r="B60" i="11"/>
  <c r="B61" i="11"/>
  <c r="B62" i="11"/>
  <c r="B63" i="11"/>
  <c r="B55" i="11"/>
  <c r="B56" i="11"/>
  <c r="B57" i="11"/>
  <c r="B58" i="11"/>
  <c r="B54" i="11"/>
  <c r="B59" i="11"/>
  <c r="B53" i="11"/>
  <c r="G173" i="11"/>
  <c r="B91" i="11"/>
  <c r="B82" i="11"/>
  <c r="B44" i="11"/>
  <c r="B110" i="11"/>
  <c r="B111" i="11"/>
  <c r="B96" i="11"/>
  <c r="B95" i="11"/>
  <c r="B94" i="11"/>
  <c r="J170" i="11" l="1"/>
  <c r="J142" i="11"/>
  <c r="J175" i="11" l="1"/>
  <c r="J173" i="11"/>
  <c r="B92" i="11" l="1"/>
  <c r="I89" i="4"/>
  <c r="E15" i="12"/>
  <c r="E21" i="12" l="1"/>
  <c r="E20" i="12"/>
  <c r="E19" i="12"/>
  <c r="E18" i="12"/>
  <c r="E17" i="12"/>
  <c r="E16" i="12"/>
  <c r="E22" i="12"/>
  <c r="E23" i="12"/>
  <c r="E24" i="12"/>
  <c r="E25" i="12"/>
  <c r="B47" i="11"/>
  <c r="I52" i="12"/>
  <c r="B66" i="11"/>
  <c r="B41" i="11"/>
  <c r="B20" i="11" l="1"/>
  <c r="I49" i="12" l="1"/>
  <c r="I36" i="12"/>
  <c r="I37" i="12"/>
  <c r="I38" i="12"/>
  <c r="I39" i="12"/>
  <c r="I40" i="12"/>
  <c r="I41" i="12"/>
  <c r="I42" i="12"/>
  <c r="I43" i="12"/>
  <c r="I44" i="12"/>
  <c r="I45" i="12"/>
  <c r="I46" i="12"/>
  <c r="I47" i="12"/>
  <c r="I48" i="12"/>
  <c r="I50" i="12"/>
  <c r="I51"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B31" i="11"/>
  <c r="B32" i="11"/>
  <c r="B33" i="11"/>
  <c r="B35" i="11"/>
  <c r="B36" i="11"/>
  <c r="B37" i="11"/>
  <c r="B38" i="11"/>
  <c r="B39" i="11"/>
  <c r="B40" i="11"/>
  <c r="E26" i="12" l="1"/>
  <c r="E27" i="12"/>
  <c r="B27" i="11" l="1"/>
  <c r="B28" i="11"/>
  <c r="B29" i="11"/>
  <c r="B30" i="11"/>
  <c r="B24" i="11"/>
  <c r="B25" i="11"/>
  <c r="B26" i="11"/>
  <c r="J144" i="4" l="1"/>
  <c r="B50" i="11"/>
  <c r="B79" i="11"/>
  <c r="B80" i="11"/>
  <c r="B81" i="11"/>
  <c r="B83" i="11"/>
  <c r="B69" i="11"/>
  <c r="B65" i="11"/>
  <c r="B67" i="11"/>
  <c r="B68" i="11"/>
  <c r="B70" i="11"/>
  <c r="B73" i="11"/>
  <c r="B74" i="11"/>
  <c r="B75" i="11"/>
  <c r="B76" i="11"/>
  <c r="B77" i="11"/>
  <c r="B78" i="11"/>
  <c r="B97" i="11"/>
  <c r="B99" i="11"/>
  <c r="B100" i="11"/>
  <c r="B101" i="11"/>
  <c r="B102" i="11"/>
  <c r="B103" i="11"/>
  <c r="B104" i="11"/>
  <c r="B105" i="11"/>
  <c r="B106" i="11"/>
  <c r="B107" i="11"/>
  <c r="B108" i="11"/>
  <c r="B109" i="11"/>
  <c r="B42" i="11"/>
  <c r="B43" i="11"/>
  <c r="B45" i="11"/>
  <c r="B46" i="11"/>
  <c r="B48" i="11"/>
  <c r="B51" i="11"/>
  <c r="B52" i="11"/>
  <c r="B84" i="11" l="1"/>
  <c r="B85" i="11"/>
  <c r="B86" i="11"/>
  <c r="B87" i="11"/>
  <c r="B88" i="11"/>
  <c r="B22" i="11"/>
  <c r="J133" i="11" l="1"/>
  <c r="B89" i="11" l="1"/>
  <c r="B93" i="11" l="1"/>
  <c r="B16" i="11"/>
  <c r="B17" i="11"/>
  <c r="B18" i="11"/>
  <c r="B19" i="11"/>
  <c r="B21" i="11"/>
  <c r="B23" i="11"/>
  <c r="B90" i="11"/>
  <c r="F58" i="8" l="1"/>
  <c r="F31" i="8" l="1"/>
  <c r="B112" i="11" l="1"/>
  <c r="B113" i="11"/>
  <c r="B130" i="11"/>
  <c r="E16" i="9" l="1"/>
  <c r="E15" i="9"/>
  <c r="H135" i="11" l="1"/>
  <c r="B147" i="8" l="1"/>
  <c r="B143" i="8"/>
  <c r="B145" i="8"/>
  <c r="D167" i="8" l="1"/>
  <c r="F51" i="8" l="1"/>
  <c r="E55" i="9" l="1"/>
  <c r="E56" i="9"/>
  <c r="E54" i="9"/>
  <c r="E57" i="9"/>
  <c r="B68" i="8"/>
  <c r="E53" i="9" l="1"/>
  <c r="B115" i="8"/>
  <c r="B111" i="8"/>
  <c r="E31" i="9" l="1"/>
  <c r="F192" i="8" l="1"/>
  <c r="F159" i="8"/>
  <c r="F42" i="8"/>
  <c r="B15" i="11"/>
  <c r="B131" i="11"/>
  <c r="E30" i="9"/>
  <c r="N4" i="4"/>
  <c r="B105" i="8"/>
  <c r="B72" i="8"/>
  <c r="E17" i="9"/>
  <c r="B163" i="8"/>
  <c r="B128"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<sst xmlns="http://schemas.openxmlformats.org/spreadsheetml/2006/main" count="4313" uniqueCount="2195">
  <si>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</si>
  <si>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</si>
  <si>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</si>
  <si>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</si>
  <si>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</si>
  <si>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</si>
  <si>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</si>
  <si>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</si>
  <si>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</si>
  <si>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</si>
  <si>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</si>
  <si>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</si>
  <si>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</si>
  <si>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</si>
  <si>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</si>
  <si>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</si>
  <si>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</si>
  <si>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</si>
  <si>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</si>
  <si>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</si>
  <si>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</si>
  <si>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</si>
  <si>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</si>
  <si>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</si>
  <si>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</si>
  <si>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</si>
  <si>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</si>
  <si>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</si>
  <si>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</si>
  <si>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</si>
  <si>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</si>
  <si>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</si>
  <si>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</si>
  <si>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</si>
  <si>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</si>
  <si>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</si>
  <si>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</si>
  <si>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</si>
  <si>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</si>
  <si>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</si>
  <si>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</si>
  <si>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</si>
  <si>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</si>
  <si>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</si>
  <si>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</si>
  <si>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</si>
  <si>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</si>
  <si>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</si>
  <si>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</si>
  <si>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</si>
  <si>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</si>
  <si>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</si>
  <si>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</si>
  <si>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</si>
  <si>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</si>
  <si>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</si>
  <si>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</si>
  <si>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</si>
  <si>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</si>
  <si>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</si>
  <si>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</si>
  <si>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</si>
  <si>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</si>
  <si>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</si>
  <si>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</si>
  <si>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</si>
  <si>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</si>
  <si>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</si>
  <si>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</si>
  <si>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</si>
  <si>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</si>
  <si>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</si>
  <si>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</si>
  <si>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</si>
  <si>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</si>
  <si>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</si>
  <si>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</si>
  <si>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</si>
  <si>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</si>
  <si>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</si>
  <si>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</si>
  <si>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</si>
  <si>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</si>
  <si>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</si>
  <si>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</si>
  <si>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</si>
  <si>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</si>
  <si>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</si>
  <si>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</si>
  <si>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</si>
  <si>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</si>
  <si>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</si>
  <si>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</si>
  <si>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</si>
  <si>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</si>
  <si>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</si>
  <si>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</si>
  <si>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</si>
  <si>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</si>
  <si>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</si>
  <si>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</si>
  <si>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</si>
  <si>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</si>
  <si>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</si>
  <si>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</si>
  <si>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</si>
  <si>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</si>
  <si>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</si>
  <si>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</si>
  <si>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</si>
  <si>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</si>
  <si>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</si>
  <si>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</si>
  <si>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</si>
  <si>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</si>
  <si>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</si>
  <si>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</si>
  <si>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</si>
  <si>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</si>
  <si>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</si>
  <si>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</si>
  <si>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</si>
  <si>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</si>
  <si>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</si>
  <si>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</si>
  <si>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</si>
  <si>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</si>
  <si>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</si>
  <si>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</si>
  <si>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</si>
  <si>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</si>
  <si>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</si>
  <si>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</si>
  <si>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</si>
  <si>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</si>
  <si>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</si>
  <si>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</si>
  <si>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</si>
  <si>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</si>
  <si>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</si>
  <si>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</si>
  <si>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</si>
  <si>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</si>
  <si>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</si>
  <si>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</si>
  <si>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</si>
  <si>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</si>
  <si>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</si>
  <si>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</si>
  <si>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</si>
  <si>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</si>
  <si>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</si>
  <si>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</si>
  <si>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</si>
  <si>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</si>
  <si>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</si>
  <si>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</si>
  <si>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</si>
  <si>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</si>
  <si>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</si>
  <si>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</si>
  <si>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</si>
  <si>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</si>
  <si>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</si>
  <si>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</si>
  <si>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</si>
  <si>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</si>
  <si>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</si>
  <si>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</si>
  <si>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</si>
  <si>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</si>
  <si>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</si>
  <si>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</si>
  <si>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</si>
  <si>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</si>
  <si>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</si>
  <si>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</si>
  <si>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</si>
  <si>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</si>
  <si>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</si>
  <si>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</si>
  <si>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</si>
  <si>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</si>
  <si>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</si>
  <si>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</si>
  <si>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</si>
  <si>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</si>
  <si>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</si>
  <si>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</si>
  <si>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</si>
  <si>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</si>
  <si>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</si>
  <si>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</si>
  <si>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</si>
  <si>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</si>
  <si>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</si>
  <si>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</si>
  <si>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</si>
  <si>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</si>
  <si>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</si>
  <si>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</si>
  <si>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</si>
  <si>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</si>
  <si>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</si>
  <si>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</si>
  <si>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</si>
  <si>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</si>
  <si>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</si>
  <si>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</si>
  <si>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</si>
  <si>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</si>
  <si>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</si>
  <si>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</si>
  <si>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</si>
  <si>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</si>
  <si>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</si>
  <si>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</si>
  <si>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</si>
  <si>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</si>
  <si>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</si>
  <si>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</si>
  <si>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</si>
  <si>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</si>
  <si>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</si>
  <si>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</si>
  <si>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</si>
  <si>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</si>
  <si>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</si>
  <si>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</si>
  <si>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</si>
  <si>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</si>
  <si>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</si>
  <si>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</si>
  <si>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</si>
  <si>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</si>
  <si>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</si>
  <si>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</si>
  <si>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</si>
  <si>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</si>
  <si>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</si>
  <si>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</si>
  <si>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</si>
  <si>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</si>
  <si>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</si>
  <si>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</si>
  <si>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</si>
  <si>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</si>
  <si>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</si>
  <si>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</si>
  <si>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</si>
  <si>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</si>
  <si>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</si>
  <si>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</si>
  <si>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</si>
  <si>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</si>
  <si>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</si>
  <si>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</si>
  <si>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</si>
  <si>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</si>
  <si>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</si>
  <si>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</si>
  <si>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</si>
  <si>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</si>
  <si>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</si>
  <si>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</si>
  <si>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</si>
  <si>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</si>
  <si>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</si>
  <si>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</si>
  <si>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</si>
  <si>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</si>
  <si>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</si>
  <si>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</si>
  <si>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</si>
  <si>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</si>
  <si>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</si>
  <si>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</si>
  <si>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</si>
  <si>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</si>
  <si>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</si>
  <si>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</si>
  <si>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</si>
  <si>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</si>
  <si>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</si>
  <si>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</si>
  <si>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</si>
  <si>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</si>
  <si>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</si>
  <si>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</si>
  <si>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</si>
  <si>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</si>
  <si>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</si>
  <si>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</si>
  <si>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</si>
  <si>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</si>
  <si>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</si>
  <si>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</si>
  <si>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</si>
  <si>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</si>
  <si>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</si>
  <si>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</si>
  <si>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</si>
  <si>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</si>
  <si>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</si>
  <si>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</si>
  <si>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</si>
  <si>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</si>
  <si>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</si>
  <si>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</si>
  <si>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</si>
  <si>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</si>
  <si>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</si>
  <si>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</si>
  <si>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</si>
  <si>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</si>
  <si>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</si>
  <si>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</si>
  <si>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</si>
  <si>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</si>
  <si>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</si>
  <si>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</si>
  <si>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</si>
  <si>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</si>
  <si>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</si>
  <si>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</si>
  <si>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</si>
  <si>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</si>
  <si>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</si>
  <si>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</si>
  <si>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</si>
  <si>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</si>
  <si>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</si>
  <si>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</si>
  <si>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</si>
  <si>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</si>
  <si>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</si>
  <si>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</si>
  <si>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</si>
  <si>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</si>
  <si>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</si>
  <si>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</si>
  <si>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</si>
  <si>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</si>
  <si>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</si>
  <si>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</si>
  <si>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</si>
  <si>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</si>
  <si>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</si>
  <si>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</si>
  <si>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</si>
  <si>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</si>
  <si>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</si>
  <si>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</si>
  <si>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</si>
  <si>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</si>
  <si>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</si>
  <si>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</si>
  <si>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</si>
  <si>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</si>
  <si>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</si>
  <si>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</si>
  <si>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</si>
  <si>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</si>
  <si>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</si>
  <si>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</si>
  <si>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</si>
  <si>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</si>
  <si>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</si>
  <si>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</si>
  <si>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</si>
  <si>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</si>
  <si>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</si>
  <si>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</si>
  <si>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</si>
  <si>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</si>
  <si>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</si>
  <si>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</si>
  <si>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</si>
  <si>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</si>
  <si>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</si>
  <si>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</si>
  <si>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</si>
  <si>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</si>
  <si>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</si>
  <si>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</si>
  <si>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</si>
  <si>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</si>
  <si>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</si>
  <si>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</si>
  <si>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</si>
  <si>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</si>
  <si>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</si>
  <si>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</si>
  <si>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</si>
  <si>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</si>
  <si>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</si>
  <si>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</si>
  <si>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</si>
  <si>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</si>
  <si>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</si>
  <si>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</si>
  <si>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</si>
  <si>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</si>
  <si>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</si>
  <si>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</si>
  <si>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</si>
  <si>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</si>
  <si>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</si>
  <si>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</si>
  <si>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</si>
  <si>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</si>
  <si>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</si>
  <si>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</si>
  <si>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</si>
  <si>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</si>
  <si>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</si>
  <si>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</si>
  <si>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</si>
  <si>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</si>
  <si>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</si>
  <si>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</si>
  <si>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</si>
  <si>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</si>
  <si>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</si>
  <si>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</si>
  <si>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</si>
  <si>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</si>
  <si>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</si>
  <si>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</si>
  <si>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</si>
  <si>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</si>
  <si>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</si>
  <si>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</si>
  <si>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</si>
  <si>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</si>
  <si>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</si>
  <si>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</si>
  <si>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</si>
  <si>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</si>
  <si>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</si>
  <si>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</si>
  <si>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</si>
  <si>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</si>
  <si>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</si>
  <si>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</si>
  <si>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</si>
  <si>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</si>
  <si>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</si>
  <si>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</si>
  <si>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</si>
  <si>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</si>
  <si>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</si>
  <si>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</si>
  <si>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</si>
  <si>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</si>
  <si>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</si>
  <si>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</si>
  <si>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</si>
  <si>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</si>
  <si>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</si>
  <si>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</si>
  <si>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</si>
  <si>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</si>
  <si>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</si>
  <si>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</si>
  <si>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</si>
  <si>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</si>
  <si>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</si>
  <si>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</si>
  <si>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</si>
  <si>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</si>
  <si>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</si>
  <si>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</si>
  <si>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</si>
  <si>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</si>
  <si>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</si>
  <si>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</si>
  <si>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</si>
  <si>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</si>
  <si>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</si>
  <si>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</si>
  <si>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</si>
  <si>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</si>
  <si>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</si>
  <si>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</si>
  <si>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</si>
  <si>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</si>
  <si>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</si>
  <si>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</si>
  <si>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</si>
  <si>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</si>
  <si>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</si>
  <si>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</si>
  <si>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</si>
  <si>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</si>
  <si>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</si>
  <si>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</si>
  <si>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</si>
  <si>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</si>
  <si>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</si>
  <si>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</si>
  <si>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</si>
  <si>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</si>
  <si>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</si>
  <si>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</si>
  <si>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</si>
  <si>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</si>
  <si>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</si>
  <si>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</si>
  <si>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</si>
  <si>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</si>
  <si>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</si>
  <si>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</si>
  <si>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</si>
  <si>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</si>
  <si>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</si>
  <si>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</si>
  <si>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</si>
  <si>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</si>
  <si>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</si>
  <si>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</si>
  <si>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</si>
  <si>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</si>
  <si>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</si>
  <si>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</si>
  <si>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</si>
  <si>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</si>
  <si>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</si>
  <si>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</si>
  <si>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</si>
  <si>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</si>
  <si>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</si>
  <si>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</si>
  <si>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</si>
  <si>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</si>
  <si>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</si>
  <si>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</si>
  <si>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</si>
  <si>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</si>
  <si>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</si>
  <si>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</si>
  <si>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</si>
  <si>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</si>
  <si>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</si>
  <si>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</si>
  <si>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</si>
  <si>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</si>
  <si>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</si>
  <si>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</si>
  <si>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</si>
  <si>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</si>
  <si>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</si>
  <si>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</si>
  <si>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</si>
  <si>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</si>
  <si>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</si>
  <si>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</si>
  <si>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</si>
  <si>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</si>
  <si>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</si>
  <si>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</si>
  <si>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</si>
  <si>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</si>
  <si>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</si>
  <si>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</si>
  <si>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</si>
  <si>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</si>
  <si>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</si>
  <si>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</si>
  <si>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</si>
  <si>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</si>
  <si>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</si>
  <si>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</si>
  <si>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</si>
  <si>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</si>
  <si>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</si>
  <si>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</si>
  <si>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</si>
  <si>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</si>
  <si>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</si>
  <si>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</si>
  <si>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</si>
  <si>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</si>
  <si>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</si>
  <si>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</si>
  <si>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</si>
  <si>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</si>
  <si>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</si>
  <si>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</si>
  <si>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</si>
  <si>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</si>
  <si>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</si>
  <si>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</si>
  <si>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</si>
  <si>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</si>
  <si>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</si>
  <si>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</si>
  <si>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</si>
  <si>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</si>
  <si>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</si>
  <si>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</si>
  <si>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</si>
  <si>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</si>
  <si>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</si>
  <si>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</si>
  <si>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</si>
  <si>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</si>
  <si>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</si>
  <si>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</si>
  <si>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</si>
  <si>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</si>
  <si>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</si>
  <si>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</si>
  <si>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</si>
  <si>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</si>
  <si>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</si>
  <si>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</si>
  <si>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</si>
  <si>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</si>
  <si>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</si>
  <si>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</si>
  <si>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</si>
  <si>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</si>
  <si>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</si>
  <si>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</si>
  <si>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</si>
  <si>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</si>
  <si>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</si>
  <si>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</si>
  <si>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</si>
  <si>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</si>
  <si>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</si>
  <si>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</si>
  <si>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</si>
  <si>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</si>
  <si>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</si>
  <si>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</si>
  <si>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</si>
  <si>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</si>
  <si>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</si>
  <si>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</si>
  <si>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</si>
  <si>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</si>
  <si>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</si>
  <si>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</si>
  <si>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</si>
  <si>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</si>
  <si>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</si>
  <si>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</si>
  <si>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</si>
  <si>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</si>
  <si>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</si>
  <si>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</si>
  <si>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</si>
  <si>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</si>
  <si>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</si>
  <si>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</si>
  <si>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</si>
  <si>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</si>
  <si>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</si>
  <si>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</si>
  <si>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</si>
  <si>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</si>
  <si>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</si>
  <si>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</si>
  <si>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</si>
  <si>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</si>
  <si>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</si>
  <si>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</si>
  <si>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</si>
  <si>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</si>
  <si>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</si>
  <si>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</si>
  <si>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</si>
  <si>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</si>
  <si>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</si>
  <si>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</si>
  <si>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</si>
  <si>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</si>
  <si>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</si>
  <si>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</si>
  <si>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</si>
  <si>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</si>
  <si>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</si>
  <si>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</si>
  <si>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</si>
  <si>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</si>
  <si>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</si>
  <si>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</si>
  <si>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</si>
  <si>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</si>
  <si>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</si>
  <si>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</si>
  <si>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</si>
  <si>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</si>
  <si>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</si>
  <si>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</si>
  <si>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</si>
  <si>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</si>
  <si>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</si>
  <si>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</si>
  <si>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</si>
  <si>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</si>
  <si>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</si>
  <si>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</si>
  <si>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</si>
  <si>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</si>
  <si>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</si>
  <si>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</si>
  <si>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</si>
  <si>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</si>
  <si>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</si>
  <si>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</si>
  <si>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</si>
  <si>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</si>
  <si>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</si>
  <si>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</si>
  <si>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</si>
  <si>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</si>
  <si>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</si>
  <si>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</si>
  <si>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</si>
  <si>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</si>
  <si>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</si>
  <si>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</si>
  <si>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</si>
  <si>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</si>
  <si>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</si>
  <si>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</si>
  <si>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</si>
  <si>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</si>
  <si>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</si>
  <si>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</si>
  <si>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</si>
  <si>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</si>
  <si>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</si>
  <si>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</si>
  <si>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</si>
  <si>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</si>
  <si>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</si>
  <si>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</si>
  <si>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</si>
  <si>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</si>
  <si>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</si>
  <si>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</si>
  <si>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</si>
  <si>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</si>
  <si>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</si>
  <si>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</si>
  <si>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</si>
  <si>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</si>
  <si>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</si>
  <si>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</si>
  <si>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</si>
  <si>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</si>
  <si>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</si>
  <si>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</si>
  <si>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</si>
  <si>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</si>
  <si>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</si>
  <si>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</si>
  <si>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</si>
  <si>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</si>
  <si>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</si>
  <si>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</si>
  <si>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</si>
  <si>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</si>
  <si>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</si>
  <si>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</si>
  <si>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</si>
  <si>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</si>
  <si>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</si>
  <si>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</si>
  <si>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</si>
  <si>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</si>
  <si>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</si>
  <si>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</si>
  <si>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</si>
  <si>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</si>
  <si>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</si>
  <si>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</si>
  <si>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</si>
  <si>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</si>
  <si>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</si>
  <si>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</si>
  <si>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</si>
  <si>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</si>
  <si>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</si>
  <si>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</si>
  <si>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</si>
  <si>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</si>
  <si>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</si>
  <si>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</si>
  <si>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</si>
  <si>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</si>
  <si>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</si>
  <si>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</si>
  <si>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</si>
  <si>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</si>
  <si>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</si>
  <si>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</si>
  <si>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</si>
  <si>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</si>
  <si>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</si>
  <si>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</si>
  <si>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</si>
  <si>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</si>
  <si>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</si>
  <si>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</si>
  <si>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</si>
  <si>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</si>
  <si>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</si>
  <si>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</si>
  <si>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</si>
  <si>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</si>
  <si>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</si>
  <si>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</si>
  <si>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</si>
  <si>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</si>
  <si>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</si>
  <si>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</si>
  <si>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</si>
  <si>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</si>
  <si>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</si>
  <si>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</si>
  <si>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</si>
  <si>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</si>
  <si>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</si>
  <si>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</si>
  <si>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</si>
  <si>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</si>
  <si>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</si>
  <si>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</si>
  <si>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</si>
  <si>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</si>
  <si>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</si>
  <si>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</si>
  <si>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</si>
  <si>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</si>
  <si>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</si>
  <si>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</si>
  <si>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</si>
  <si>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</si>
  <si>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</si>
  <si>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</si>
  <si>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</si>
  <si>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</si>
  <si>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</si>
  <si>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</si>
  <si>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</si>
  <si>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</si>
  <si>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</si>
  <si>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</si>
  <si>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</si>
  <si>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</si>
  <si>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</si>
  <si>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</si>
  <si>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</si>
  <si>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</si>
  <si>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</si>
  <si>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</si>
  <si>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</si>
  <si>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</si>
  <si>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</si>
  <si>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</si>
  <si>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</si>
  <si>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</si>
  <si>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</si>
  <si>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</si>
  <si>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</si>
  <si>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</si>
  <si>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</si>
  <si>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</si>
  <si>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</si>
  <si>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</si>
  <si>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</si>
  <si>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</si>
  <si>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</si>
  <si>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</si>
  <si>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</si>
  <si>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</si>
  <si>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</si>
  <si>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</si>
  <si>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</si>
  <si>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</si>
  <si>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</si>
  <si>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</si>
  <si>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</si>
  <si>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</si>
  <si>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</si>
  <si>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</si>
  <si>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</si>
  <si>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</si>
  <si>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</si>
  <si>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</si>
  <si>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</si>
  <si>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</si>
  <si>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</si>
  <si>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</si>
  <si>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</si>
  <si>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</si>
  <si>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</si>
  <si>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</si>
  <si>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</si>
  <si>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</si>
  <si>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</si>
  <si>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</si>
  <si>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</si>
  <si>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</si>
  <si>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</si>
  <si>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</si>
  <si>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</si>
  <si>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</si>
  <si>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</si>
  <si>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</si>
  <si>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</si>
  <si>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</si>
  <si>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</si>
  <si>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</si>
  <si>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</si>
  <si>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</si>
  <si>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</si>
  <si>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</si>
  <si>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</si>
  <si>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</si>
  <si>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</si>
  <si>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</si>
  <si>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</si>
  <si>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</si>
  <si>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</si>
  <si>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</si>
  <si>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</si>
  <si>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</si>
  <si>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</si>
  <si>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</si>
  <si>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</si>
  <si>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</si>
  <si>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</si>
  <si>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</si>
  <si>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</si>
  <si>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</si>
  <si>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</si>
  <si>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</si>
  <si>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</si>
  <si>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</si>
  <si>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</si>
  <si>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</si>
  <si>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</si>
  <si>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</si>
  <si>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</si>
  <si>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</si>
  <si>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</si>
  <si>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</si>
  <si>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</si>
  <si>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</si>
  <si>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</si>
  <si>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</si>
  <si>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</si>
  <si>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</si>
  <si>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</si>
  <si>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</si>
  <si>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</si>
  <si>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</si>
  <si>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</si>
  <si>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</si>
  <si>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</si>
  <si>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</si>
  <si>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</si>
  <si>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</si>
  <si>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</si>
  <si>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</si>
  <si>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</si>
  <si>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</si>
  <si>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</si>
  <si>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</si>
  <si>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</si>
  <si>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</si>
  <si>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</si>
  <si>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</si>
  <si>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</si>
  <si>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</si>
  <si>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</si>
  <si>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</si>
  <si>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</si>
  <si>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</si>
  <si>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</si>
  <si>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</si>
  <si>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</si>
  <si>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</si>
  <si>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</si>
  <si>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</si>
  <si>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</si>
  <si>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</si>
  <si>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</si>
  <si>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</si>
  <si>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</si>
  <si>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</si>
  <si>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</si>
  <si>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</si>
  <si>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</si>
  <si>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</si>
  <si>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</si>
  <si>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</si>
  <si>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</si>
  <si>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</si>
  <si>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</si>
  <si>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</si>
  <si>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</si>
  <si>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</si>
  <si>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</si>
  <si>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</si>
  <si>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</si>
  <si>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</si>
  <si>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</si>
  <si>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</si>
  <si>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</si>
  <si>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</si>
  <si>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</si>
  <si>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</si>
  <si>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</si>
  <si>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</si>
  <si>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</si>
  <si>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</si>
  <si>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</si>
  <si>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</si>
  <si>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</si>
  <si>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</si>
  <si>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</si>
  <si>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</si>
  <si>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</si>
  <si>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</si>
  <si>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</si>
  <si>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</si>
  <si>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</si>
  <si>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</si>
  <si>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</si>
  <si>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</si>
  <si>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</si>
  <si>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</si>
  <si>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</si>
  <si>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</si>
  <si>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</si>
  <si>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</si>
  <si>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</si>
  <si>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</si>
  <si>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</si>
  <si>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</si>
  <si>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</si>
  <si>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</si>
  <si>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</si>
  <si>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</si>
  <si>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</si>
  <si>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</si>
  <si>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</si>
  <si>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</si>
  <si>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</si>
  <si>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</si>
  <si>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</si>
  <si>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</si>
  <si>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</si>
  <si>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</si>
  <si>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</si>
  <si>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</si>
  <si>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</si>
  <si>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</si>
  <si>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</si>
  <si>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</si>
  <si>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</si>
  <si>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</si>
  <si>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</si>
  <si>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</si>
  <si>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</si>
  <si>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</si>
  <si>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</si>
  <si>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</si>
  <si>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</si>
  <si>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</si>
  <si>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</si>
  <si>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</si>
  <si>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</si>
  <si>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</si>
  <si>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</si>
  <si>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</si>
  <si>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</si>
  <si>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</si>
  <si>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</si>
  <si>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</si>
  <si>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</si>
  <si>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</si>
  <si>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</si>
  <si>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</si>
  <si>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</si>
  <si>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</si>
  <si>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</si>
  <si>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</si>
  <si>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</si>
  <si>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</si>
  <si>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</si>
  <si>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</si>
  <si>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</si>
  <si>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</si>
  <si>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</si>
  <si>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</si>
  <si>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</si>
  <si>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</si>
  <si>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</si>
  <si>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</si>
  <si>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</si>
  <si>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</si>
  <si>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</si>
  <si>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</si>
  <si>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</si>
  <si>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</si>
  <si>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</si>
  <si>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</si>
  <si>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</si>
  <si>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</si>
  <si>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</si>
  <si>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</si>
  <si>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</si>
  <si>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</si>
  <si>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</si>
  <si>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</si>
  <si>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</si>
  <si>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</si>
  <si>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</si>
  <si>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</si>
  <si>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</si>
  <si>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</si>
  <si>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</si>
  <si>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</si>
  <si>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</si>
  <si>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</si>
  <si>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</si>
  <si>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</si>
  <si>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</si>
  <si>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</si>
  <si>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</si>
  <si>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</si>
  <si>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</si>
  <si>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</si>
  <si>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</si>
  <si>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</si>
  <si>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</si>
  <si>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</si>
  <si>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</si>
  <si>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</si>
  <si>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</si>
  <si>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</si>
  <si>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</si>
  <si>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</si>
  <si>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</si>
  <si>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</si>
  <si>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</si>
  <si>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</si>
  <si>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</si>
  <si>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</si>
  <si>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</si>
  <si>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</si>
  <si>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</si>
  <si>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</si>
  <si>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</si>
  <si>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</si>
  <si>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</si>
  <si>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</si>
  <si>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</si>
  <si>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</si>
  <si>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</si>
  <si>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</si>
  <si>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</si>
  <si>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</si>
  <si>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</si>
  <si>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</si>
  <si>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</si>
  <si>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</si>
  <si>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</si>
  <si>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</si>
  <si>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</si>
  <si>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</si>
  <si>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</si>
  <si>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</si>
  <si>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</si>
  <si>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</si>
  <si>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</si>
  <si>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</si>
  <si>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</si>
  <si>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</si>
  <si>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</si>
  <si>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</si>
  <si>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</si>
  <si>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</si>
  <si>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</si>
  <si>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</si>
  <si>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</si>
  <si>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</si>
  <si>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</si>
  <si>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</si>
  <si>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</si>
  <si>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</si>
  <si>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</si>
  <si>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</si>
  <si>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</si>
  <si>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</si>
  <si>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</si>
  <si>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</si>
  <si>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</si>
  <si>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</si>
  <si>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</si>
  <si>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</si>
  <si>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</si>
  <si>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</si>
  <si>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</si>
  <si>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</si>
  <si>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</si>
  <si>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</si>
  <si>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</si>
  <si>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</si>
  <si>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</si>
  <si>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</si>
  <si>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</si>
  <si>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</si>
  <si>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</si>
  <si>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</si>
  <si>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</si>
  <si>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</si>
  <si>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</si>
  <si>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</si>
  <si>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</si>
  <si>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</si>
  <si>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</si>
  <si>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</si>
  <si>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</si>
  <si>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</si>
  <si>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</si>
  <si>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</si>
  <si>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</si>
  <si>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</si>
  <si>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</si>
  <si>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</si>
  <si>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</si>
  <si>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</si>
  <si>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</si>
  <si>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</si>
  <si>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</si>
  <si>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</si>
  <si>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</si>
  <si>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</si>
  <si>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</si>
  <si>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</si>
  <si>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</si>
  <si>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</si>
  <si>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</si>
  <si>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</si>
  <si>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</si>
  <si>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</si>
  <si>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</si>
  <si>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</si>
  <si>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</si>
  <si>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</si>
  <si>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</si>
  <si>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</si>
  <si>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</si>
  <si>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</si>
  <si>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</si>
  <si>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</si>
  <si>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</si>
  <si>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</si>
  <si>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</si>
  <si>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</si>
  <si>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</si>
  <si>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</si>
  <si>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</si>
  <si>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</si>
  <si>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</si>
  <si>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</si>
  <si>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</si>
  <si>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</si>
  <si>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</si>
  <si>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</si>
  <si>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</si>
  <si>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</si>
  <si>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</si>
  <si>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</si>
  <si>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</si>
  <si>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</si>
  <si>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</si>
  <si>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</si>
  <si>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</si>
  <si>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</si>
  <si>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</si>
  <si>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</si>
  <si>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</si>
  <si>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</si>
  <si>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</si>
  <si>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</si>
  <si>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</si>
  <si>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</si>
  <si>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</si>
  <si>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</si>
  <si>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</si>
  <si>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</si>
  <si>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</si>
  <si>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</si>
  <si>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</si>
  <si>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</si>
  <si>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</si>
  <si>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</si>
  <si>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</si>
  <si>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</si>
  <si>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</si>
  <si>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</si>
  <si>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</si>
  <si>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</si>
  <si>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</si>
  <si>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</si>
  <si>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</si>
  <si>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</si>
  <si>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</si>
  <si>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</si>
  <si>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</si>
  <si>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</si>
  <si>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</si>
  <si>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</si>
  <si>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</si>
  <si>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</si>
  <si>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</si>
  <si>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</si>
  <si>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</si>
  <si>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</si>
  <si>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</si>
  <si>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</si>
  <si>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</si>
  <si>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</si>
  <si>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</si>
  <si>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</si>
  <si>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</si>
  <si>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</si>
  <si>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</si>
  <si>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</si>
  <si>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</si>
  <si>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</si>
  <si>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</si>
  <si>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</si>
  <si>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</si>
  <si>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</si>
  <si>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</si>
  <si>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</si>
  <si>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</si>
  <si>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</si>
  <si>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</si>
  <si>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</si>
  <si>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</si>
  <si>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</si>
  <si>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</si>
  <si>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</si>
  <si>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</si>
  <si>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</si>
  <si>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</si>
  <si>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</si>
  <si>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</si>
  <si>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</si>
  <si>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</si>
  <si>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</si>
  <si>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</si>
  <si>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</si>
  <si>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</si>
  <si>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</si>
  <si>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</si>
  <si>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</si>
  <si>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</si>
  <si>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</si>
  <si>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</si>
  <si>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</si>
  <si>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</si>
  <si>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</si>
  <si>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</si>
  <si>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</si>
  <si>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</si>
  <si>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</si>
  <si>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</si>
  <si>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</si>
  <si>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</si>
  <si>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</si>
  <si>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</si>
  <si>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</si>
  <si>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</si>
  <si>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</si>
  <si>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</si>
  <si>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</si>
  <si>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</si>
  <si>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</si>
  <si>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</si>
  <si>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</si>
  <si>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</si>
  <si>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</si>
  <si>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</si>
  <si>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</si>
  <si>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</si>
  <si>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</si>
  <si>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</si>
  <si>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</si>
  <si>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</si>
  <si>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</si>
  <si>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</si>
  <si>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</si>
  <si>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</si>
  <si>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</si>
  <si>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</si>
  <si>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</si>
  <si>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</si>
  <si>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</si>
  <si>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</si>
  <si>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</si>
  <si>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</si>
  <si>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</si>
  <si>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</si>
  <si>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</si>
  <si>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</si>
  <si>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</si>
  <si>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</si>
  <si>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</si>
  <si>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</si>
  <si>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</si>
  <si>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</si>
  <si>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</si>
  <si>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</si>
  <si>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</si>
  <si>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</si>
  <si>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</si>
  <si>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</si>
  <si>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</si>
  <si>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</si>
  <si>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</si>
  <si>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</si>
  <si>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</si>
  <si>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</si>
  <si>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</si>
  <si>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</si>
  <si>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</si>
  <si>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</si>
  <si>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</si>
  <si>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</si>
  <si>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</si>
  <si>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</si>
  <si>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</si>
  <si>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</si>
  <si>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</si>
  <si>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</si>
  <si>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</si>
  <si>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</si>
  <si>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</si>
  <si>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</si>
  <si>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</si>
  <si>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</si>
  <si>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</si>
  <si>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</si>
  <si>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</si>
  <si>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</si>
  <si>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</si>
  <si>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</si>
  <si>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</si>
  <si>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</si>
  <si>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</si>
  <si>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</si>
  <si>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</si>
  <si>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</si>
  <si>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</si>
  <si>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</si>
  <si>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</si>
  <si>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</si>
  <si>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</si>
  <si>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</si>
  <si>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</si>
  <si>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</si>
  <si>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</si>
  <si>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</si>
  <si>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</si>
  <si>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</si>
  <si>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</si>
  <si>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</si>
  <si>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</si>
  <si>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</si>
  <si>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</si>
  <si>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</si>
  <si>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</si>
  <si>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</si>
  <si>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</si>
  <si>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</si>
  <si>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</si>
  <si>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</si>
  <si>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</si>
  <si>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</si>
  <si>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</si>
  <si>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</si>
  <si>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</si>
  <si>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</si>
  <si>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</si>
  <si>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</si>
  <si>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</si>
  <si>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</si>
  <si>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</si>
  <si>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</si>
  <si>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</si>
  <si>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</si>
  <si>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</si>
  <si>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License fees</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</si>
  <si>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</si>
  <si>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</si>
  <si>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</si>
  <si>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</si>
  <si>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</si>
  <si>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</si>
  <si>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</si>
  <si>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</si>
  <si>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</si>
  <si>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</si>
  <si>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</si>
  <si>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</si>
  <si>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</si>
  <si>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</si>
  <si>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</si>
  <si>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</si>
  <si>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</si>
  <si>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</si>
  <si>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</si>
  <si>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</si>
  <si>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</si>
  <si>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</si>
  <si>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</si>
  <si>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</si>
  <si>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</si>
  <si>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</si>
  <si>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</si>
  <si>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</si>
  <si>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</si>
  <si>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</si>
  <si>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</si>
  <si>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</si>
  <si>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</si>
  <si>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</si>
  <si>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</si>
  <si>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</si>
  <si>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</si>
  <si>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</si>
  <si>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</si>
  <si>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</si>
  <si>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</si>
  <si>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</si>
  <si>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</si>
  <si>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</si>
  <si>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</si>
  <si>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</si>
  <si>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</si>
  <si>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</si>
  <si>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</si>
  <si>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</si>
  <si>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</si>
  <si>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3</t>
  </si>
  <si>
    <t>Comment 4</t>
  </si>
  <si>
    <t>Comment 5</t>
  </si>
  <si>
    <t>GFS Framework for EITI Reporting</t>
  </si>
  <si>
    <t>&lt; number &gt;</t>
  </si>
  <si>
    <t>What is GFS?</t>
  </si>
  <si>
    <t>PAYE</t>
  </si>
  <si>
    <t>Withholding tax</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</si>
  <si>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</si>
  <si>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</si>
  <si>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</si>
  <si>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</si>
  <si>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</si>
  <si>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</si>
  <si>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</si>
  <si>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</si>
  <si>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</si>
  <si>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</si>
  <si>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</si>
  <si>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</si>
  <si>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</si>
  <si>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</si>
  <si>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</si>
  <si>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</si>
  <si>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</si>
  <si>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</si>
  <si>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</si>
  <si>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</si>
  <si>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</si>
  <si>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</si>
  <si>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</si>
  <si>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</si>
  <si>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</si>
  <si>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</si>
  <si>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</si>
  <si>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</si>
  <si>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</si>
  <si>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</si>
  <si>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</si>
  <si>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</si>
  <si>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</si>
  <si>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</si>
  <si>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</si>
  <si>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</si>
  <si>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</si>
  <si>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</si>
  <si>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</si>
  <si>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</si>
  <si>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</si>
  <si>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</si>
  <si>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</si>
  <si>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</si>
  <si>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</si>
  <si>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</si>
  <si>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</si>
  <si>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</si>
  <si>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</si>
  <si>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</si>
  <si>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</si>
  <si>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</si>
  <si>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</si>
  <si>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</si>
  <si>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</si>
  <si>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</si>
  <si>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</si>
  <si>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</si>
  <si>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</si>
  <si>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</si>
  <si>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</si>
  <si>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</si>
  <si>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</si>
  <si>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</si>
  <si>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</si>
  <si>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</si>
  <si>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</si>
  <si>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</si>
  <si>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</si>
  <si>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</si>
  <si>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</si>
  <si>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</si>
  <si>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</si>
  <si>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</si>
  <si>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</si>
  <si>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</si>
  <si>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</si>
  <si>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</si>
  <si>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</si>
  <si>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</si>
  <si>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</si>
  <si>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</si>
  <si>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</si>
  <si>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</si>
  <si>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</si>
  <si>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</si>
  <si>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</si>
  <si>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</si>
  <si>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</si>
  <si>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</si>
  <si>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</si>
  <si>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</si>
  <si>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</si>
  <si>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&lt;URL&gt;</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</si>
  <si>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</si>
  <si>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</si>
  <si>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</si>
  <si>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</si>
  <si>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</si>
  <si>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</si>
  <si>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</si>
  <si>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</si>
  <si>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</si>
  <si>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</si>
  <si>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</si>
  <si>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</si>
  <si>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</si>
  <si>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</si>
  <si>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</si>
  <si>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</si>
  <si>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</si>
  <si>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</si>
  <si>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</si>
  <si>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</si>
  <si>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</si>
  <si>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</si>
  <si>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</si>
  <si>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</si>
  <si>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</si>
  <si>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</si>
  <si>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</si>
  <si>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</si>
  <si>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</si>
  <si>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</si>
  <si>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</si>
  <si>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</si>
  <si>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</si>
  <si>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</si>
  <si>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</si>
  <si>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</si>
  <si>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</si>
  <si>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</si>
  <si>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</si>
  <si>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</si>
  <si>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</si>
  <si>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</si>
  <si>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</si>
  <si>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</si>
  <si>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</si>
  <si>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</si>
  <si>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</si>
  <si>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</si>
  <si>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</si>
  <si>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</si>
  <si>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</si>
  <si>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</si>
  <si>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</si>
  <si>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</si>
  <si>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</si>
  <si>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</si>
  <si>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</si>
  <si>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</si>
  <si>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</si>
  <si>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</si>
  <si>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</si>
  <si>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</si>
  <si>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</si>
  <si>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</si>
  <si>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</si>
  <si>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</si>
  <si>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</si>
  <si>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</si>
  <si>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</si>
  <si>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</si>
  <si>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</si>
  <si>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</si>
  <si>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</si>
  <si>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</si>
  <si>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</si>
  <si>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</si>
  <si>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</si>
  <si>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</si>
  <si>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</si>
  <si>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</si>
  <si>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</si>
  <si>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</si>
  <si>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</si>
  <si>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</si>
  <si>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</si>
  <si>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</si>
  <si>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</si>
  <si>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</si>
  <si>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</si>
  <si>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</si>
  <si>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</si>
  <si>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</si>
  <si>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</si>
  <si>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</si>
  <si>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</si>
  <si>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</si>
  <si>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</si>
  <si>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</si>
  <si>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</si>
  <si>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</si>
  <si>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</si>
  <si>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</si>
  <si>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</si>
  <si>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</si>
  <si>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</si>
  <si>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</si>
  <si>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</si>
  <si>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</si>
  <si>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</si>
  <si>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</si>
  <si>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</si>
  <si>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</si>
  <si>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</si>
  <si>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</si>
  <si>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</si>
  <si>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</si>
  <si>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</si>
  <si>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</si>
  <si>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</si>
  <si>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</si>
  <si>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</si>
  <si>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</si>
  <si>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</si>
  <si>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</si>
  <si>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</si>
  <si>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</si>
  <si>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</si>
  <si>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</si>
  <si>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</si>
  <si>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</si>
  <si>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</si>
  <si>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</si>
  <si>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</si>
  <si>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</si>
  <si>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</si>
  <si>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</si>
  <si>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</si>
  <si>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</si>
  <si>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</si>
  <si>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</si>
  <si>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</si>
  <si>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</si>
  <si>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</si>
  <si>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</si>
  <si>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</si>
  <si>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</si>
  <si>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</si>
  <si>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</si>
  <si>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</si>
  <si>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</si>
  <si>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</si>
  <si>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</si>
  <si>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</si>
  <si>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</si>
  <si>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</si>
  <si>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</si>
  <si>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</si>
  <si>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</si>
  <si>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</si>
  <si>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</si>
  <si>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</si>
  <si>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</si>
  <si>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</si>
  <si>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</si>
  <si>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</si>
  <si>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</si>
  <si>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</si>
  <si>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</si>
  <si>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</si>
  <si>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</si>
  <si>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</si>
  <si>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</si>
  <si>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</si>
  <si>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</si>
  <si>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</si>
  <si>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</si>
  <si>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</si>
  <si>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</si>
  <si>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</si>
  <si>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</si>
  <si>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</si>
  <si>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</si>
  <si>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</si>
  <si>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</si>
  <si>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</si>
  <si>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</si>
  <si>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</si>
  <si>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</si>
  <si>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</si>
  <si>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</si>
  <si>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</si>
  <si>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</si>
  <si>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</si>
  <si>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</si>
  <si>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</si>
  <si>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</si>
  <si>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</si>
  <si>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</si>
  <si>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</si>
  <si>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</si>
  <si>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</si>
  <si>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</si>
  <si>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</si>
  <si>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</si>
  <si>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</si>
  <si>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</si>
  <si>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</si>
  <si>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</si>
  <si>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</si>
  <si>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</si>
  <si>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</si>
  <si>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</si>
  <si>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</si>
  <si>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</si>
  <si>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</si>
  <si>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</si>
  <si>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</si>
  <si>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</si>
  <si>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</si>
  <si>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</si>
  <si>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</si>
  <si>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</si>
  <si>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</si>
  <si>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</si>
  <si>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</si>
  <si>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</si>
  <si>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</si>
  <si>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</si>
  <si>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</si>
  <si>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</si>
  <si>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</si>
  <si>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</si>
  <si>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</si>
  <si>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</si>
  <si>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</si>
  <si>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</si>
  <si>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</si>
  <si>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</si>
  <si>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</si>
  <si>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</si>
  <si>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</si>
  <si>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</si>
  <si>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</si>
  <si>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</si>
  <si>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</si>
  <si>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</si>
  <si>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</si>
  <si>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</si>
  <si>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</si>
  <si>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</si>
  <si>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</si>
  <si>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</si>
  <si>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</si>
  <si>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</si>
  <si>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</si>
  <si>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</si>
  <si>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</si>
  <si>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</si>
  <si>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</si>
  <si>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</si>
  <si>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</si>
  <si>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</si>
  <si>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</si>
  <si>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</si>
  <si>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</si>
  <si>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</si>
  <si>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</si>
  <si>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</si>
  <si>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</si>
  <si>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</si>
  <si>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</si>
  <si>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</si>
  <si>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</si>
  <si>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</si>
  <si>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</si>
  <si>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</si>
  <si>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</si>
  <si>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</si>
  <si>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</si>
  <si>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</si>
  <si>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</si>
  <si>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</si>
  <si>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</si>
  <si>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</si>
  <si>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</si>
  <si>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</si>
  <si>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</si>
  <si>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</si>
  <si>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</si>
  <si>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</si>
  <si>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</si>
  <si>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</si>
  <si>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</si>
  <si>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</si>
  <si>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</si>
  <si>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</si>
  <si>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</si>
  <si>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</si>
  <si>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</si>
  <si>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</si>
  <si>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</si>
  <si>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</si>
  <si>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</si>
  <si>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Forestry</t>
  </si>
  <si>
    <t>Rakesh Latchana</t>
  </si>
  <si>
    <t>BDO</t>
  </si>
  <si>
    <t>rlatchana@bdo.gy</t>
  </si>
  <si>
    <t>Guyana Revenue Authority (GRA)</t>
  </si>
  <si>
    <t>Guyana Gold Board (GGB)</t>
  </si>
  <si>
    <t xml:space="preserve">Guyana Geology and Mines Commission (GGMC) </t>
  </si>
  <si>
    <t>Ministry of Finance (MoF)</t>
  </si>
  <si>
    <t>National Insurance Scheme (NIS)</t>
  </si>
  <si>
    <t>Guyana Forestry Commission (GFC)</t>
  </si>
  <si>
    <t>Pesticides and Toxic Chemicals Control Board (PTCCB)</t>
  </si>
  <si>
    <t>Environmental Protection Agency(EPA)</t>
  </si>
  <si>
    <t>Maritime Administration Department (MARAD)</t>
  </si>
  <si>
    <t>ExxonMobil Guyana Limited</t>
  </si>
  <si>
    <t>CGX Resources Inc.</t>
  </si>
  <si>
    <t>Repsol Exploracion Guyana, S.A.</t>
  </si>
  <si>
    <t>Mid-Atlantic Oil &amp; Gas Inc.</t>
  </si>
  <si>
    <t>ON Energy Inc.</t>
  </si>
  <si>
    <t>Cataleya Energy Limited</t>
  </si>
  <si>
    <t>Hess Exploration Guyana Limited</t>
  </si>
  <si>
    <t>Frontera Energy Guyana Corp</t>
  </si>
  <si>
    <t>TOQAP Guyana B.V.</t>
  </si>
  <si>
    <t>JHI Associates (BVI) Inc.</t>
  </si>
  <si>
    <t>Total E&amp;P Guyana B.V.</t>
  </si>
  <si>
    <t>Ratio Guyana Limited</t>
  </si>
  <si>
    <t>CNOOC Petroleum Guyana Limited</t>
  </si>
  <si>
    <t>Eco (Atlantic) Guyana Inc</t>
  </si>
  <si>
    <t>Private</t>
  </si>
  <si>
    <t>Aurora Gold Mines Inc</t>
  </si>
  <si>
    <t>Troy Resources Guyana Inc</t>
  </si>
  <si>
    <t>Guyana Industrial Minerals Inc</t>
  </si>
  <si>
    <t>Bosai Minerals Group (Guyana) Inc</t>
  </si>
  <si>
    <t>El Dorado Trading</t>
  </si>
  <si>
    <t>Mohamed’s Enterprise</t>
  </si>
  <si>
    <t>Pure Diamond Inc.</t>
  </si>
  <si>
    <t>Adamantium Metals Inc.</t>
  </si>
  <si>
    <t>Dinar Trading</t>
  </si>
  <si>
    <t>Gold Bar Development and Consulting Inc.</t>
  </si>
  <si>
    <t>Gold</t>
  </si>
  <si>
    <t>None</t>
  </si>
  <si>
    <t>Capital Gains Tax</t>
  </si>
  <si>
    <t>Company Property Tax</t>
  </si>
  <si>
    <t>Corporation Tax</t>
  </si>
  <si>
    <t>Individual Income Tax</t>
  </si>
  <si>
    <t>Premium Tax</t>
  </si>
  <si>
    <t>Value Added Tax</t>
  </si>
  <si>
    <t>Withholding Tax</t>
  </si>
  <si>
    <t>Individual Property Tax</t>
  </si>
  <si>
    <t>Excise Tax</t>
  </si>
  <si>
    <t xml:space="preserve">
There have been no bidding process since an attempt was made in 1986 as confirmed by GGMC</t>
  </si>
  <si>
    <t>https://finance.gov.gy/mining/</t>
  </si>
  <si>
    <t>https://finance.gov.gy/mining/
MNR website is
https://petroleum.gov.gy/taxonomy/term/4?title=&amp;tid=All&amp;page=0</t>
  </si>
  <si>
    <t>Contract register for the forestry sector</t>
  </si>
  <si>
    <t>License register for the fishery sector</t>
  </si>
  <si>
    <t>'Section 3.5.3 of the GYEITI report</t>
  </si>
  <si>
    <t>Section3.5.3 of the GYEITI report</t>
  </si>
  <si>
    <t xml:space="preserve">
https://ggb.gov.gy</t>
  </si>
  <si>
    <t>https://www.nis.org.gy/</t>
  </si>
  <si>
    <t xml:space="preserve">
https://finance.gov.gy/about-us-2/sub-agencies/national-industrial-and-commercial-investments-limited/</t>
  </si>
  <si>
    <t>Barrels</t>
  </si>
  <si>
    <t xml:space="preserve">
Section 6 of the GYEITI Report</t>
  </si>
  <si>
    <t>Aurora Gold Mine Inc.</t>
  </si>
  <si>
    <t>Comment 6</t>
  </si>
  <si>
    <t>Comment 7</t>
  </si>
  <si>
    <t>Comment 8</t>
  </si>
  <si>
    <t>Comment 9</t>
  </si>
  <si>
    <t>Comment 10</t>
  </si>
  <si>
    <t>Comment 11</t>
  </si>
  <si>
    <t>Annual License Rental Charge</t>
  </si>
  <si>
    <t>Application fees (License)</t>
  </si>
  <si>
    <t>Environmental Permit fees</t>
  </si>
  <si>
    <t>Registration and authorisation fees</t>
  </si>
  <si>
    <t>Ministry of Natural Resources (MNR)</t>
  </si>
  <si>
    <t>Processing fees</t>
  </si>
  <si>
    <t>Admin fees</t>
  </si>
  <si>
    <t>Assignment/transfer fees for licences</t>
  </si>
  <si>
    <t>BOSAI Mining</t>
  </si>
  <si>
    <t>Pure Diamond</t>
  </si>
  <si>
    <t>Comment 12</t>
  </si>
  <si>
    <t>Comment 13</t>
  </si>
  <si>
    <t>Comment 15</t>
  </si>
  <si>
    <t>Comment 16</t>
  </si>
  <si>
    <t>Comment 17</t>
  </si>
  <si>
    <t>Comment 18</t>
  </si>
  <si>
    <t>Comment 19</t>
  </si>
  <si>
    <t>Comment 20</t>
  </si>
  <si>
    <t>Comment 21</t>
  </si>
  <si>
    <t>Comment 22</t>
  </si>
  <si>
    <t>Withholding</t>
  </si>
  <si>
    <t>Fisheries</t>
  </si>
  <si>
    <t xml:space="preserve">Customs duty </t>
  </si>
  <si>
    <t>Other material payment flows &gt; GYD 1,000,000 (GRA)</t>
  </si>
  <si>
    <t>Guyana Geology and Mines Commission (GGMC)</t>
  </si>
  <si>
    <t>Other material payment flows &gt; GYD 1,000,000 (GGMC)</t>
  </si>
  <si>
    <t>Environmental Protection Agency (EPA)</t>
  </si>
  <si>
    <t xml:space="preserve">Social Security Contribution </t>
  </si>
  <si>
    <t>Acreage Fee</t>
  </si>
  <si>
    <t>Commission on Exports</t>
  </si>
  <si>
    <t>Fishing Licenses</t>
  </si>
  <si>
    <t>Department of Fisheries (DoF)</t>
  </si>
  <si>
    <t>Profit-Oil</t>
  </si>
  <si>
    <t>Social payments</t>
  </si>
  <si>
    <t>Environmental payments</t>
  </si>
  <si>
    <t>Withholding Tax-</t>
  </si>
  <si>
    <t>Payments unilaterally reported by companies and included in the Extractive revenues</t>
  </si>
  <si>
    <t xml:space="preserve"> </t>
  </si>
  <si>
    <t>Flaring penalties</t>
  </si>
  <si>
    <t>Diamonds (7102), value</t>
  </si>
  <si>
    <t>Mt.Cts</t>
  </si>
  <si>
    <t>Bauxite value</t>
  </si>
  <si>
    <t>Bauxite volume</t>
  </si>
  <si>
    <t>Sand volume</t>
  </si>
  <si>
    <t>Sand Value</t>
  </si>
  <si>
    <t>Stone, volume</t>
  </si>
  <si>
    <t>Total logs, volume</t>
  </si>
  <si>
    <t>Total logs, value</t>
  </si>
  <si>
    <t>Sawnwood, volume</t>
  </si>
  <si>
    <t>Sawnwood, value</t>
  </si>
  <si>
    <t>Plywood, volume</t>
  </si>
  <si>
    <t>Plywood, value</t>
  </si>
  <si>
    <t>Other forest products, volume</t>
  </si>
  <si>
    <t>Other forest products, value</t>
  </si>
  <si>
    <t>Fish, volume</t>
  </si>
  <si>
    <t>Fish, value</t>
  </si>
  <si>
    <t>Shrimp, volume</t>
  </si>
  <si>
    <t>Shrimp, value</t>
  </si>
  <si>
    <t>cu.mt.</t>
  </si>
  <si>
    <t>Bauxite Value</t>
  </si>
  <si>
    <t>Shrimp value</t>
  </si>
  <si>
    <t>Shrimp volume</t>
  </si>
  <si>
    <t>Timber, volume</t>
  </si>
  <si>
    <t>Timber, value</t>
  </si>
  <si>
    <t>https://www.epaguyana.org</t>
  </si>
  <si>
    <t>https://ggmc.gov.gy/news/all/environmental-management-code-practices</t>
  </si>
  <si>
    <t>Section 3.13 of the GYEITI Report</t>
  </si>
  <si>
    <t>Section 3 of the GYEITI Report</t>
  </si>
  <si>
    <t>Sections 5 and 6 of the GYEITI Report</t>
  </si>
  <si>
    <t>Section 1.5 of the GYEITI report</t>
  </si>
  <si>
    <t>Section 3.11 of the GYEITI Report</t>
  </si>
  <si>
    <t>Refer to section 2.6.3</t>
  </si>
  <si>
    <t>National Industrial and Commercial Investments Ltd</t>
  </si>
  <si>
    <t>State-owned enterprises &amp; public corporations</t>
  </si>
  <si>
    <t>Holding company for government investment in mining companies</t>
  </si>
  <si>
    <t xml:space="preserve">BDO (Guyana) </t>
  </si>
  <si>
    <t>Guyana Manganese Inc</t>
  </si>
  <si>
    <t>Manganese</t>
  </si>
  <si>
    <t>GAGO Gold Inc.</t>
  </si>
  <si>
    <t>Toolsie Persaud Limited</t>
  </si>
  <si>
    <t>Construction</t>
  </si>
  <si>
    <t xml:space="preserve">S.A.B Mining </t>
  </si>
  <si>
    <t>Alki Investments &amp; Trading Company Inc.</t>
  </si>
  <si>
    <t>Investments</t>
  </si>
  <si>
    <t xml:space="preserve">Nazar Mohamed </t>
  </si>
  <si>
    <t>ETK Inc.</t>
  </si>
  <si>
    <t>Hess Guyana (Block B) Exploration Ltd.</t>
  </si>
  <si>
    <t>Gold Dealers</t>
  </si>
  <si>
    <t>Pay as You Earn</t>
  </si>
  <si>
    <t>Bank of Guyana (BOG)</t>
  </si>
  <si>
    <t>Other significant payments (&gt; GYD 1,000,000 )</t>
  </si>
  <si>
    <t>Fines,Penalties, and forfeits (143E)</t>
  </si>
  <si>
    <t>Penalties Late Rentals</t>
  </si>
  <si>
    <t>Other material payment flows (&gt; GYD1,000,000)</t>
  </si>
  <si>
    <t>Section 3.1 Legal and Institutional Framework (EITI requirement 2.1) of the GYEITI report</t>
  </si>
  <si>
    <t>Section 3.1.1.3 and 3.1.2.1 Institutional Framework of the GYEITI report</t>
  </si>
  <si>
    <t xml:space="preserve">Penalties  </t>
  </si>
  <si>
    <t>Rates and Taxes</t>
  </si>
  <si>
    <t>Subnational Government</t>
  </si>
  <si>
    <t>Annual licence fees</t>
  </si>
  <si>
    <t>IWA (In Water Activities) Permits / Notice to Mariners (NTM)</t>
  </si>
  <si>
    <t>Training Fees</t>
  </si>
  <si>
    <t>Bank of Guyana</t>
  </si>
  <si>
    <t>Eco Orinduik BV</t>
  </si>
  <si>
    <t>Mid Atlantic Oil &amp; Gas</t>
  </si>
  <si>
    <t>Section 3.1.1.2 and 3.1.2.2 Legal Framework of the GYEITI report</t>
  </si>
  <si>
    <t>Section 3.1.1.2 and 3.1.2.2 Fiscal regime of the GYEITI report</t>
  </si>
  <si>
    <t>014-248-013</t>
  </si>
  <si>
    <t>010070546</t>
  </si>
  <si>
    <t>Section 3.2.1.1 and 3.2.2.1 Awarding procedures for mining licenses and other permit of the GYEITI report</t>
  </si>
  <si>
    <t>010079993</t>
  </si>
  <si>
    <t>010291399</t>
  </si>
  <si>
    <t>014679006</t>
  </si>
  <si>
    <t>015540737</t>
  </si>
  <si>
    <t>016967653</t>
  </si>
  <si>
    <t>017307010-3</t>
  </si>
  <si>
    <t>010398193</t>
  </si>
  <si>
    <t>3.3.2 Oil and Gas sector</t>
  </si>
  <si>
    <t>3.3.3 Mining sector, 3.3.4 Forestry sector and 3.3.5 Fisheries</t>
  </si>
  <si>
    <t>Section 3.4 Disclosure of licences and contracts (EITI requirement 2.4)  of the GYEITI report</t>
  </si>
  <si>
    <t>https://eiti.gy/contracts-licenses/</t>
  </si>
  <si>
    <t>Section 3.5 Beneficial ownership (EITI Requirement 2.5) of the GYEITI report</t>
  </si>
  <si>
    <t>Section 3.5 Beneficial ownership (EITI Requirement 2.5) and Annex 6 of the GYEITI report</t>
  </si>
  <si>
    <t>Section 3.6 State participation (EITI Requirement 2.6) of the GYEITI report</t>
  </si>
  <si>
    <t xml:space="preserve">
Section 3.7 Exploration Activities (EITI Requirement 3.1)  of the GYEITI report</t>
  </si>
  <si>
    <t>Section 3.8 Production (Requirement 3.2) and Export (Requirement 3.3) data in the extractive sector   of the GYEITI report</t>
  </si>
  <si>
    <t>Section 3.8.1.1 Production Data   of the GYEITI report</t>
  </si>
  <si>
    <t>Section 4. Determination of scope and reconciliation methodology of the GYEITI Report</t>
  </si>
  <si>
    <t>Section 4.5 Sale of state share of production (Requirement 4.2) of the GYEITI Report</t>
  </si>
  <si>
    <t>Section 4.1.2.3 Infrastructure provisions and barter arrangements (EITI Requirement 4.3) EITI Report</t>
  </si>
  <si>
    <t>Section 4.1.4.5 Transportation revenues (Requirement 4.4)</t>
  </si>
  <si>
    <t>Section 4.1.4.2 Sub national payments (EITI Requirement 4.6) of the GYEITI Report</t>
  </si>
  <si>
    <t>Section 3.11 Distribution of Revenues (Requirement 5.1) of the GYEITI Report describes how revenues from the extractive sectors are paid into various agencies, but does not describe the procedures for transferring these revenues from the agencies to the Consolidated Fund, with the exception of the GRA.
Section 2.6.3 contains further comment and recommendations.</t>
  </si>
  <si>
    <t>4.1.4.3 Sub national transfers (EITI Requirement 5.2)</t>
  </si>
  <si>
    <t>Section 3.11 Distribution of Revenues (Requirement 5.1) of the GYEITI Report</t>
  </si>
  <si>
    <t>https://audit.org.gy/site/images/AG/AnnualReport2022.pdf</t>
  </si>
  <si>
    <t>3.12.4 Social expenditures and environmental payments (EITI Requirement 6.1)</t>
  </si>
  <si>
    <t>3.13 Quasi Fiscal Expenditures (EITI Requirement 6.2)</t>
  </si>
  <si>
    <t>3.15 Environmental and social impact of extractive activities (EITI Requirement 6.4)</t>
  </si>
  <si>
    <t>https://bankofguyana.org.gy/</t>
  </si>
  <si>
    <t>Stone Value</t>
  </si>
  <si>
    <t>Scf</t>
  </si>
  <si>
    <t>141.66 million</t>
  </si>
  <si>
    <t>Guyana Maganese Inc.</t>
  </si>
  <si>
    <t>Comment 23</t>
  </si>
  <si>
    <t>Comment 24</t>
  </si>
  <si>
    <t>Azrudin Mohamed</t>
  </si>
  <si>
    <t>Alfro Alphonso</t>
  </si>
  <si>
    <t>Ramnarine</t>
  </si>
  <si>
    <t>Tesouro Resources</t>
  </si>
  <si>
    <t>016272272</t>
  </si>
  <si>
    <t>010-073-960</t>
  </si>
  <si>
    <t>Adamantium Holdings</t>
  </si>
  <si>
    <t>015978643</t>
  </si>
  <si>
    <t>Guyana Industrial Minerals</t>
  </si>
  <si>
    <t>Total revenues as per the 2023 GYEITI Report</t>
  </si>
  <si>
    <t>Comment 25</t>
  </si>
  <si>
    <t>Comment 26</t>
  </si>
  <si>
    <t>Comment 27</t>
  </si>
  <si>
    <t>Environmental bonds</t>
  </si>
  <si>
    <t xml:space="preserve">Guyana Geology and Mines Commission (GGMC)                                                                                           </t>
  </si>
  <si>
    <t>Registration Fees</t>
  </si>
  <si>
    <t>Royalties from oil &amp; gas companies into NRF</t>
  </si>
  <si>
    <t xml:space="preserve">Ministry of Finance (MoF)                                                                                                                             </t>
  </si>
  <si>
    <t>Other material payment flows (&gt; GYD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</si>
</sst>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1" formatCode="_(* #,##0_);_(* \(#,##0\);_(* &quot;-&quot;??_);_(@_)"/>
  </numFmts>
  <fonts count="82" x14ac:knownFonts="1">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1"/>
      <color rgb="FFFF0000"/>
      <name val="Franklin Gothic Book"/>
      <family val="2"/>
    </font>
    <font>
      <sz val="8"/>
      <name val="Calibri"/>
      <family val="2"/>
    </font>
    <font>
      <sz val="11"/>
      <color theme="1"/>
      <name val="Franklin Gothic Book"/>
      <family val="2"/>
    </font>
    <font>
      <b/>
      <i/>
      <sz val="11"/>
      <color rgb="FFFF0000"/>
      <name val="Franklin Gothic Book"/>
      <family val="2"/>
    </font>
    <font>
      <u/>
      <sz val="10.5"/>
      <color rgb="FFFF0000"/>
      <name val="Calibri"/>
      <family val="2"/>
    </font>
    <font>
      <i/>
      <u/>
      <sz val="11"/>
      <color rgb="FFFF0000"/>
      <name val="Franklin Gothic Book"/>
      <family val="2"/>
    </font>
    <font>
      <sz val="11"/>
      <color rgb="FFFF0000"/>
      <name val="Franklin Gothic Book"/>
      <family val="2"/>
    </font>
    <font>
      <sz val="11"/>
      <name val="Franklin Gothic Book"/>
      <family val="2"/>
    </font>
    <font>
      <i/>
      <sz val="11"/>
      <name val="Franklin Gothic Book"/>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E7E6E6"/>
        <bgColor rgb="FF000000"/>
      </patternFill>
    </fill>
    <fill>
      <patternFill patternType="solid">
        <fgColor rgb="FFF6A70A"/>
        <bgColor rgb="FF000000"/>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medium">
        <color theme="0"/>
      </left>
      <right/>
      <top style="medium">
        <color theme="0"/>
      </top>
      <bottom/>
      <diagonal/>
    </border>
    <border>
      <left/>
      <right/>
      <top style="medium">
        <color theme="0"/>
      </top>
      <bottom/>
      <diagonal/>
    </border>
  </borders>
  <cellStyleXfs count="8">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164" fontId="1" fillId="0" borderId="0" applyFont="0" applyFill="0" applyBorder="0" applyAlignment="0" applyProtection="0"/>
  </cellStyleXfs>
  <cellXfs count="389">
    <xf numFmtId="0" fontId="0" fillId="0" borderId="0" xfId="0"/>
    <xf numFmtId="0" fontId="7" fillId="0" borderId="0" xfId="0" applyFont="1"/>
    <xf numFmtId="0" fontId="0" fillId="0" borderId="7" xfId="0" applyBorder="1"/>
    <xf numFmtId="0" fontId="0" fillId="0" borderId="8"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4" xfId="3" applyFont="1" applyBorder="1" applyAlignment="1">
      <alignment vertical="center"/>
    </xf>
    <xf numFmtId="0" fontId="25" fillId="0" borderId="0" xfId="0" applyFont="1"/>
    <xf numFmtId="0" fontId="17" fillId="0" borderId="0" xfId="3" applyFont="1" applyAlignment="1">
      <alignment vertical="center"/>
    </xf>
    <xf numFmtId="0" fontId="34" fillId="0" borderId="0" xfId="3" applyFont="1" applyAlignment="1">
      <alignment horizontal="left" vertical="center"/>
    </xf>
    <xf numFmtId="0" fontId="4" fillId="0" borderId="0" xfId="0" applyFont="1"/>
    <xf numFmtId="0" fontId="34" fillId="0" borderId="0" xfId="3" applyFont="1" applyAlignment="1">
      <alignment horizontal="right" vertical="center"/>
    </xf>
    <xf numFmtId="0" fontId="34" fillId="5" borderId="0" xfId="3" applyFont="1" applyFill="1" applyAlignment="1">
      <alignment horizontal="left" vertical="center"/>
    </xf>
    <xf numFmtId="0" fontId="25" fillId="5" borderId="0" xfId="3" applyFont="1" applyFill="1" applyAlignment="1">
      <alignment vertical="center"/>
    </xf>
    <xf numFmtId="0" fontId="40" fillId="5" borderId="0" xfId="2" applyFont="1" applyFill="1" applyBorder="1" applyAlignment="1"/>
    <xf numFmtId="0" fontId="31" fillId="4" borderId="35" xfId="3" applyFont="1" applyFill="1" applyBorder="1" applyAlignment="1">
      <alignment horizontal="left" vertical="center"/>
    </xf>
    <xf numFmtId="0" fontId="31" fillId="0" borderId="35" xfId="3" applyFont="1" applyBorder="1" applyAlignment="1">
      <alignment horizontal="left" vertical="center"/>
    </xf>
    <xf numFmtId="0" fontId="41" fillId="5" borderId="0" xfId="3" applyFont="1" applyFill="1" applyAlignment="1">
      <alignment horizontal="left" vertical="center"/>
    </xf>
    <xf numFmtId="0" fontId="25" fillId="0" borderId="0" xfId="3" applyFont="1" applyAlignment="1">
      <alignment vertical="center"/>
    </xf>
    <xf numFmtId="0" fontId="40" fillId="0" borderId="0" xfId="4" applyFont="1" applyFill="1" applyBorder="1" applyAlignment="1"/>
    <xf numFmtId="0" fontId="44" fillId="0" borderId="0" xfId="3" applyFont="1" applyAlignment="1">
      <alignment vertical="center" wrapText="1"/>
    </xf>
    <xf numFmtId="0" fontId="36" fillId="0" borderId="40" xfId="3" applyFont="1" applyBorder="1" applyAlignment="1">
      <alignment horizontal="left" vertical="center"/>
    </xf>
    <xf numFmtId="0" fontId="44" fillId="0" borderId="40" xfId="3" applyFont="1" applyBorder="1" applyAlignment="1">
      <alignment horizontal="left" vertical="center"/>
    </xf>
    <xf numFmtId="0" fontId="35" fillId="0" borderId="40" xfId="3" applyFont="1" applyBorder="1" applyAlignment="1">
      <alignment vertical="center"/>
    </xf>
    <xf numFmtId="0" fontId="44" fillId="0" borderId="0" xfId="3" applyFont="1" applyAlignment="1">
      <alignment horizontal="left" vertical="center"/>
    </xf>
    <xf numFmtId="0" fontId="36" fillId="0" borderId="0" xfId="3" applyFont="1" applyAlignment="1">
      <alignment horizontal="left" vertical="center"/>
    </xf>
    <xf numFmtId="0" fontId="35" fillId="0" borderId="0" xfId="3" applyFont="1" applyAlignment="1">
      <alignment vertical="center"/>
    </xf>
    <xf numFmtId="0" fontId="48" fillId="0" borderId="0" xfId="3" applyFont="1" applyAlignment="1">
      <alignment vertical="center"/>
    </xf>
    <xf numFmtId="0" fontId="36" fillId="0" borderId="0" xfId="3" applyFont="1" applyAlignment="1">
      <alignment vertical="center"/>
    </xf>
    <xf numFmtId="0" fontId="35" fillId="0" borderId="0" xfId="3" applyFont="1" applyAlignment="1">
      <alignment horizontal="left" vertical="center"/>
    </xf>
    <xf numFmtId="0" fontId="34" fillId="0" borderId="0" xfId="0" applyFont="1"/>
    <xf numFmtId="0" fontId="35" fillId="6" borderId="0" xfId="3" applyFont="1" applyFill="1" applyAlignment="1">
      <alignment horizontal="left" vertical="center"/>
    </xf>
    <xf numFmtId="0" fontId="25" fillId="6" borderId="0" xfId="3" applyFont="1" applyFill="1" applyAlignment="1">
      <alignment horizontal="left" vertical="center"/>
    </xf>
    <xf numFmtId="0" fontId="34" fillId="6" borderId="0" xfId="3" applyFont="1" applyFill="1" applyAlignment="1">
      <alignment horizontal="left" vertical="center"/>
    </xf>
    <xf numFmtId="0" fontId="34" fillId="6" borderId="0" xfId="3" applyFont="1" applyFill="1" applyAlignment="1">
      <alignment vertical="center"/>
    </xf>
    <xf numFmtId="0" fontId="37" fillId="6" borderId="0" xfId="3" applyFont="1" applyFill="1" applyAlignment="1">
      <alignment vertical="center"/>
    </xf>
    <xf numFmtId="0" fontId="35" fillId="6" borderId="0" xfId="3" applyFont="1" applyFill="1" applyAlignment="1">
      <alignment vertical="center"/>
    </xf>
    <xf numFmtId="0" fontId="38" fillId="6" borderId="0" xfId="3" applyFont="1" applyFill="1" applyAlignment="1">
      <alignment horizontal="left" vertical="center"/>
    </xf>
    <xf numFmtId="0" fontId="35" fillId="6" borderId="0" xfId="3" applyFont="1" applyFill="1" applyAlignment="1">
      <alignment horizontal="left" vertical="center" wrapText="1" indent="2"/>
    </xf>
    <xf numFmtId="0" fontId="30" fillId="6" borderId="0" xfId="3" applyFont="1" applyFill="1" applyAlignment="1">
      <alignment vertical="center"/>
    </xf>
    <xf numFmtId="0" fontId="35" fillId="6" borderId="0" xfId="3" applyFont="1" applyFill="1" applyAlignment="1">
      <alignment vertical="center" wrapText="1"/>
    </xf>
    <xf numFmtId="0" fontId="38" fillId="6" borderId="0" xfId="3" applyFont="1" applyFill="1" applyAlignment="1">
      <alignment vertical="center"/>
    </xf>
    <xf numFmtId="0" fontId="25" fillId="6" borderId="0" xfId="3" applyFont="1" applyFill="1" applyAlignment="1">
      <alignment vertical="center"/>
    </xf>
    <xf numFmtId="0" fontId="31" fillId="6" borderId="0" xfId="3" applyFont="1" applyFill="1" applyAlignment="1">
      <alignment vertical="center"/>
    </xf>
    <xf numFmtId="0" fontId="36" fillId="6" borderId="0" xfId="3" applyFont="1" applyFill="1" applyAlignment="1">
      <alignment vertical="center"/>
    </xf>
    <xf numFmtId="0" fontId="38" fillId="6" borderId="0" xfId="3" applyFont="1" applyFill="1" applyAlignment="1">
      <alignment horizontal="left" vertical="center" indent="2"/>
    </xf>
    <xf numFmtId="0" fontId="41" fillId="7" borderId="35" xfId="3" applyFont="1" applyFill="1" applyBorder="1" applyAlignment="1">
      <alignment horizontal="left" vertical="center"/>
    </xf>
    <xf numFmtId="0" fontId="40" fillId="6" borderId="0" xfId="4" applyFont="1" applyFill="1" applyBorder="1" applyAlignment="1"/>
    <xf numFmtId="0" fontId="42"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6" xfId="3" applyFont="1" applyFill="1" applyBorder="1" applyAlignment="1">
      <alignment vertical="center" wrapText="1"/>
    </xf>
    <xf numFmtId="0" fontId="42" fillId="6" borderId="27" xfId="3" applyFont="1" applyFill="1" applyBorder="1" applyAlignment="1">
      <alignment vertical="center" wrapText="1"/>
    </xf>
    <xf numFmtId="0" fontId="44" fillId="6" borderId="1" xfId="3" applyFont="1" applyFill="1" applyBorder="1" applyAlignment="1">
      <alignment vertical="center" wrapText="1"/>
    </xf>
    <xf numFmtId="0" fontId="44" fillId="6" borderId="28" xfId="3" applyFont="1" applyFill="1" applyBorder="1" applyAlignment="1">
      <alignment vertical="center" wrapText="1"/>
    </xf>
    <xf numFmtId="0" fontId="44" fillId="6" borderId="31" xfId="3" applyFont="1" applyFill="1" applyBorder="1" applyAlignment="1">
      <alignment vertical="center" wrapText="1"/>
    </xf>
    <xf numFmtId="0" fontId="44" fillId="6" borderId="0" xfId="3" applyFont="1" applyFill="1" applyAlignment="1">
      <alignment vertical="center" wrapText="1"/>
    </xf>
    <xf numFmtId="0" fontId="44" fillId="6" borderId="32" xfId="3" applyFont="1" applyFill="1" applyBorder="1" applyAlignment="1">
      <alignment vertical="center" wrapText="1"/>
    </xf>
    <xf numFmtId="0" fontId="45" fillId="6" borderId="31" xfId="3" applyFont="1" applyFill="1" applyBorder="1" applyAlignment="1">
      <alignment vertical="center" wrapText="1"/>
    </xf>
    <xf numFmtId="0" fontId="45" fillId="6" borderId="29" xfId="3" applyFont="1" applyFill="1" applyBorder="1" applyAlignment="1">
      <alignment vertical="center" wrapText="1"/>
    </xf>
    <xf numFmtId="0" fontId="44" fillId="6" borderId="21" xfId="3" applyFont="1" applyFill="1" applyBorder="1" applyAlignment="1">
      <alignment vertical="center" wrapText="1"/>
    </xf>
    <xf numFmtId="0" fontId="44" fillId="6" borderId="30" xfId="3" applyFont="1" applyFill="1" applyBorder="1" applyAlignment="1">
      <alignment vertical="center" wrapText="1"/>
    </xf>
    <xf numFmtId="0" fontId="41" fillId="0" borderId="0" xfId="3" applyFont="1" applyAlignment="1">
      <alignment horizontal="left" vertical="center"/>
    </xf>
    <xf numFmtId="0" fontId="36" fillId="0" borderId="9" xfId="3" applyFont="1" applyBorder="1" applyAlignment="1" applyProtection="1">
      <alignment vertical="center"/>
      <protection locked="0"/>
    </xf>
    <xf numFmtId="0" fontId="34" fillId="0" borderId="2" xfId="3" applyFont="1" applyBorder="1" applyAlignment="1">
      <alignment horizontal="left" vertical="center"/>
    </xf>
    <xf numFmtId="0" fontId="35" fillId="0" borderId="2" xfId="3" applyFont="1" applyBorder="1" applyAlignment="1">
      <alignment horizontal="left" vertical="center"/>
    </xf>
    <xf numFmtId="0" fontId="35" fillId="0" borderId="4" xfId="3" applyFont="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Border="1" applyAlignment="1" applyProtection="1">
      <alignment horizontal="left" vertical="center" indent="2"/>
      <protection locked="0"/>
    </xf>
    <xf numFmtId="0" fontId="35" fillId="0" borderId="5" xfId="3" applyFont="1" applyBorder="1" applyAlignment="1">
      <alignment vertical="center"/>
    </xf>
    <xf numFmtId="0" fontId="44" fillId="0" borderId="2" xfId="3" applyFont="1" applyBorder="1" applyAlignment="1">
      <alignment horizontal="left" vertical="center"/>
    </xf>
    <xf numFmtId="0" fontId="35" fillId="0" borderId="10" xfId="3" applyFont="1" applyBorder="1" applyAlignment="1">
      <alignment vertical="center"/>
    </xf>
    <xf numFmtId="0" fontId="44" fillId="4" borderId="11" xfId="3" applyFont="1" applyFill="1" applyBorder="1" applyAlignment="1">
      <alignment horizontal="left" vertical="center"/>
    </xf>
    <xf numFmtId="0" fontId="35" fillId="0" borderId="9" xfId="3" applyFont="1" applyBorder="1" applyAlignment="1" applyProtection="1">
      <alignment horizontal="left" vertical="center" indent="2"/>
      <protection locked="0"/>
    </xf>
    <xf numFmtId="0" fontId="34" fillId="2" borderId="16" xfId="3" applyFont="1" applyFill="1" applyBorder="1" applyAlignment="1">
      <alignment horizontal="left" vertical="center"/>
    </xf>
    <xf numFmtId="0" fontId="35" fillId="0" borderId="4" xfId="3" applyFont="1" applyBorder="1" applyAlignment="1" applyProtection="1">
      <alignment horizontal="left" vertical="center" wrapText="1" indent="2"/>
      <protection locked="0"/>
    </xf>
    <xf numFmtId="0" fontId="35" fillId="0" borderId="12" xfId="3" applyFont="1" applyBorder="1" applyAlignment="1" applyProtection="1">
      <alignment horizontal="left" vertical="center" wrapText="1" indent="2"/>
      <protection locked="0"/>
    </xf>
    <xf numFmtId="0" fontId="44" fillId="0" borderId="1" xfId="3" applyFont="1" applyBorder="1" applyAlignment="1">
      <alignment horizontal="left" vertical="center"/>
    </xf>
    <xf numFmtId="0" fontId="44" fillId="4" borderId="1" xfId="3" applyFont="1" applyFill="1" applyBorder="1" applyAlignment="1">
      <alignment horizontal="left" vertical="center"/>
    </xf>
    <xf numFmtId="0" fontId="44" fillId="4" borderId="0" xfId="3" applyFont="1" applyFill="1" applyAlignment="1">
      <alignment horizontal="left" vertical="center"/>
    </xf>
    <xf numFmtId="0" fontId="44" fillId="0" borderId="12" xfId="3" applyFont="1" applyBorder="1" applyAlignment="1">
      <alignment horizontal="left" vertical="center"/>
    </xf>
    <xf numFmtId="0" fontId="44" fillId="4" borderId="13" xfId="3" applyFont="1" applyFill="1" applyBorder="1" applyAlignment="1">
      <alignment horizontal="left" vertical="center"/>
    </xf>
    <xf numFmtId="0" fontId="44" fillId="0" borderId="11" xfId="3" applyFont="1" applyBorder="1" applyAlignment="1">
      <alignment horizontal="left" vertical="center"/>
    </xf>
    <xf numFmtId="0" fontId="48" fillId="4" borderId="2" xfId="3" applyFont="1" applyFill="1" applyBorder="1" applyAlignment="1">
      <alignment vertical="center"/>
    </xf>
    <xf numFmtId="0" fontId="34" fillId="0" borderId="23" xfId="3" applyFont="1" applyBorder="1" applyAlignment="1">
      <alignment horizontal="left" vertical="center"/>
    </xf>
    <xf numFmtId="0" fontId="34" fillId="0" borderId="16" xfId="3" applyFont="1" applyBorder="1" applyAlignment="1">
      <alignment horizontal="left" vertical="center"/>
    </xf>
    <xf numFmtId="0" fontId="35" fillId="0" borderId="0" xfId="3" applyFont="1" applyAlignment="1">
      <alignment horizontal="left" vertical="center" indent="1"/>
    </xf>
    <xf numFmtId="0" fontId="35" fillId="0" borderId="2" xfId="3" applyFont="1" applyBorder="1" applyAlignment="1">
      <alignment horizontal="left" vertical="center" indent="1"/>
    </xf>
    <xf numFmtId="0" fontId="48" fillId="4" borderId="0" xfId="3" applyFont="1" applyFill="1" applyAlignment="1">
      <alignment vertical="center"/>
    </xf>
    <xf numFmtId="0" fontId="35" fillId="0" borderId="4" xfId="3" applyFont="1" applyBorder="1" applyAlignment="1" applyProtection="1">
      <alignment horizontal="left" vertical="center" indent="4"/>
      <protection locked="0"/>
    </xf>
    <xf numFmtId="0" fontId="35" fillId="0" borderId="4" xfId="3" applyFont="1" applyBorder="1" applyAlignment="1" applyProtection="1">
      <alignment horizontal="left" vertical="center" indent="6"/>
      <protection locked="0"/>
    </xf>
    <xf numFmtId="0" fontId="44" fillId="0" borderId="39" xfId="3" applyFont="1" applyBorder="1" applyAlignment="1">
      <alignment horizontal="left" vertical="center"/>
    </xf>
    <xf numFmtId="0" fontId="44" fillId="4" borderId="21"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Alignment="1" applyProtection="1">
      <alignment horizontal="left" vertical="center" indent="4"/>
      <protection locked="0"/>
    </xf>
    <xf numFmtId="10" fontId="35" fillId="0" borderId="5" xfId="3" applyNumberFormat="1" applyFont="1" applyBorder="1" applyAlignment="1">
      <alignment horizontal="left" vertical="center"/>
    </xf>
    <xf numFmtId="0" fontId="44" fillId="0" borderId="6" xfId="3" applyFont="1" applyBorder="1" applyAlignment="1">
      <alignment horizontal="left" vertical="center"/>
    </xf>
    <xf numFmtId="0" fontId="36" fillId="0" borderId="23" xfId="3" applyFont="1" applyBorder="1" applyAlignment="1" applyProtection="1">
      <alignment vertical="center"/>
      <protection locked="0"/>
    </xf>
    <xf numFmtId="0" fontId="42" fillId="0" borderId="16" xfId="3" applyFont="1" applyBorder="1" applyAlignment="1">
      <alignment horizontal="left" vertical="center"/>
    </xf>
    <xf numFmtId="0" fontId="50" fillId="0" borderId="16" xfId="3" applyFont="1" applyBorder="1" applyAlignment="1">
      <alignment vertical="center"/>
    </xf>
    <xf numFmtId="0" fontId="35" fillId="0" borderId="9" xfId="3" applyFont="1" applyBorder="1" applyAlignment="1" applyProtection="1">
      <alignment vertical="center"/>
      <protection locked="0"/>
    </xf>
    <xf numFmtId="0" fontId="35" fillId="7" borderId="5" xfId="3" applyFont="1" applyFill="1" applyBorder="1" applyAlignment="1">
      <alignment vertical="center"/>
    </xf>
    <xf numFmtId="167" fontId="35" fillId="7" borderId="5" xfId="3" applyNumberFormat="1" applyFont="1" applyFill="1" applyBorder="1" applyAlignment="1">
      <alignment vertical="center"/>
    </xf>
    <xf numFmtId="0" fontId="35" fillId="7" borderId="0" xfId="3" applyFont="1" applyFill="1" applyAlignment="1">
      <alignment vertical="center"/>
    </xf>
    <xf numFmtId="167" fontId="35" fillId="7" borderId="0" xfId="3" applyNumberFormat="1" applyFont="1" applyFill="1" applyAlignment="1">
      <alignment vertical="center"/>
    </xf>
    <xf numFmtId="0" fontId="40" fillId="7" borderId="2" xfId="4" applyFont="1" applyFill="1" applyBorder="1" applyAlignment="1">
      <alignment vertical="center"/>
    </xf>
    <xf numFmtId="0" fontId="35" fillId="7" borderId="36" xfId="3" applyFont="1" applyFill="1" applyBorder="1" applyAlignment="1">
      <alignment vertical="center" wrapText="1"/>
    </xf>
    <xf numFmtId="0" fontId="35" fillId="7" borderId="1" xfId="3" applyFont="1" applyFill="1" applyBorder="1" applyAlignment="1">
      <alignment vertical="center"/>
    </xf>
    <xf numFmtId="0" fontId="17" fillId="6" borderId="0" xfId="3" applyFont="1" applyFill="1" applyAlignment="1">
      <alignment vertical="center"/>
    </xf>
    <xf numFmtId="0" fontId="36" fillId="0" borderId="2" xfId="3" applyFont="1" applyBorder="1" applyAlignment="1" applyProtection="1">
      <alignment vertical="center"/>
      <protection locked="0"/>
    </xf>
    <xf numFmtId="0" fontId="42" fillId="0" borderId="2" xfId="3" applyFont="1" applyBorder="1" applyAlignment="1">
      <alignment horizontal="left" vertical="center"/>
    </xf>
    <xf numFmtId="10" fontId="50" fillId="0" borderId="2" xfId="3" applyNumberFormat="1" applyFont="1" applyBorder="1" applyAlignment="1">
      <alignment vertical="center"/>
    </xf>
    <xf numFmtId="0" fontId="35" fillId="0" borderId="9" xfId="3" applyFont="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Alignment="1">
      <alignment horizontal="left" vertical="center"/>
    </xf>
    <xf numFmtId="0" fontId="29" fillId="0" borderId="24" xfId="2" applyFont="1" applyFill="1" applyBorder="1" applyAlignment="1">
      <alignment horizontal="left" vertical="center" wrapText="1"/>
    </xf>
    <xf numFmtId="0" fontId="35" fillId="0" borderId="24" xfId="3" applyFont="1" applyBorder="1" applyAlignment="1">
      <alignment vertical="center" wrapText="1"/>
    </xf>
    <xf numFmtId="0" fontId="34" fillId="4" borderId="24" xfId="3" applyFont="1" applyFill="1" applyBorder="1" applyAlignment="1">
      <alignment horizontal="left" vertical="center"/>
    </xf>
    <xf numFmtId="0" fontId="35" fillId="0" borderId="25" xfId="3" applyFont="1" applyBorder="1" applyAlignment="1">
      <alignment horizontal="left" vertical="center" indent="1"/>
    </xf>
    <xf numFmtId="0" fontId="35" fillId="0" borderId="25" xfId="3" applyFont="1" applyBorder="1" applyAlignment="1">
      <alignment vertical="center" wrapText="1"/>
    </xf>
    <xf numFmtId="0" fontId="34" fillId="4" borderId="25" xfId="3" applyFont="1" applyFill="1" applyBorder="1" applyAlignment="1">
      <alignment horizontal="left" vertical="center"/>
    </xf>
    <xf numFmtId="0" fontId="35" fillId="0" borderId="25" xfId="3" applyFont="1" applyBorder="1" applyAlignment="1">
      <alignment horizontal="left" vertical="center" indent="3"/>
    </xf>
    <xf numFmtId="0" fontId="35" fillId="0" borderId="26" xfId="3" applyFont="1" applyBorder="1" applyAlignment="1">
      <alignment horizontal="left" vertical="center" indent="3"/>
    </xf>
    <xf numFmtId="0" fontId="34" fillId="4" borderId="26" xfId="3" applyFont="1" applyFill="1" applyBorder="1" applyAlignment="1">
      <alignment horizontal="left" vertical="center"/>
    </xf>
    <xf numFmtId="0" fontId="34" fillId="0" borderId="32" xfId="3" applyFont="1" applyBorder="1" applyAlignment="1">
      <alignment horizontal="left" vertical="center"/>
    </xf>
    <xf numFmtId="0" fontId="35" fillId="0" borderId="0" xfId="3" applyFont="1" applyAlignment="1">
      <alignment horizontal="left" vertical="center" indent="5"/>
    </xf>
    <xf numFmtId="0" fontId="34" fillId="0" borderId="25" xfId="3" applyFont="1" applyBorder="1" applyAlignment="1">
      <alignment horizontal="left" vertical="center"/>
    </xf>
    <xf numFmtId="0" fontId="35" fillId="0" borderId="31" xfId="3" applyFont="1" applyBorder="1" applyAlignment="1">
      <alignment horizontal="left" vertical="center" indent="5"/>
    </xf>
    <xf numFmtId="0" fontId="35" fillId="0" borderId="31" xfId="3" applyFont="1" applyBorder="1" applyAlignment="1">
      <alignment horizontal="left" vertical="center" indent="1"/>
    </xf>
    <xf numFmtId="0" fontId="35" fillId="0" borderId="38" xfId="3" applyFont="1" applyBorder="1" applyAlignment="1">
      <alignment horizontal="left" vertical="center"/>
    </xf>
    <xf numFmtId="0" fontId="34" fillId="0" borderId="38" xfId="3" applyFont="1" applyBorder="1" applyAlignment="1">
      <alignment horizontal="left" vertical="center"/>
    </xf>
    <xf numFmtId="0" fontId="38" fillId="0" borderId="24" xfId="3" applyFont="1" applyBorder="1" applyAlignment="1">
      <alignment vertical="center"/>
    </xf>
    <xf numFmtId="0" fontId="35" fillId="0" borderId="26" xfId="3" applyFont="1" applyBorder="1" applyAlignment="1">
      <alignment horizontal="left" vertical="center" indent="1"/>
    </xf>
    <xf numFmtId="0" fontId="34" fillId="0" borderId="24" xfId="3" applyFont="1" applyBorder="1" applyAlignment="1">
      <alignment vertical="center"/>
    </xf>
    <xf numFmtId="0" fontId="35" fillId="0" borderId="25" xfId="3" applyFont="1" applyBorder="1" applyAlignment="1">
      <alignment horizontal="left" vertical="center" wrapText="1" indent="1"/>
    </xf>
    <xf numFmtId="0" fontId="35" fillId="0" borderId="25" xfId="3" applyFont="1" applyBorder="1" applyAlignment="1">
      <alignment horizontal="left" vertical="center" wrapText="1" indent="3"/>
    </xf>
    <xf numFmtId="0" fontId="35" fillId="0" borderId="26" xfId="3" applyFont="1" applyBorder="1" applyAlignment="1">
      <alignment horizontal="left" vertical="center" wrapText="1" indent="3"/>
    </xf>
    <xf numFmtId="0" fontId="35" fillId="0" borderId="26" xfId="3" applyFont="1" applyBorder="1" applyAlignment="1">
      <alignment horizontal="left" vertical="center" wrapText="1" indent="1"/>
    </xf>
    <xf numFmtId="0" fontId="25" fillId="0" borderId="24" xfId="3" applyFont="1" applyBorder="1" applyAlignment="1">
      <alignment vertical="center"/>
    </xf>
    <xf numFmtId="0" fontId="37" fillId="0" borderId="25" xfId="2" applyFont="1" applyFill="1" applyBorder="1" applyAlignment="1">
      <alignment horizontal="left" vertical="center" wrapText="1" indent="1"/>
    </xf>
    <xf numFmtId="0" fontId="37" fillId="0" borderId="26" xfId="2" applyFont="1" applyFill="1" applyBorder="1" applyAlignment="1">
      <alignment horizontal="left" vertical="center" wrapText="1" indent="1"/>
    </xf>
    <xf numFmtId="168" fontId="35" fillId="0" borderId="26" xfId="6" applyNumberFormat="1" applyFont="1" applyFill="1" applyBorder="1" applyAlignment="1">
      <alignment vertical="center" wrapText="1"/>
    </xf>
    <xf numFmtId="0" fontId="37" fillId="0" borderId="25" xfId="2" applyFont="1" applyFill="1" applyBorder="1" applyAlignment="1">
      <alignment horizontal="left" vertical="center" wrapText="1" indent="3"/>
    </xf>
    <xf numFmtId="0" fontId="37" fillId="0" borderId="26" xfId="2" applyFont="1" applyFill="1" applyBorder="1" applyAlignment="1">
      <alignment horizontal="left" vertical="center" wrapText="1" indent="3"/>
    </xf>
    <xf numFmtId="0" fontId="34" fillId="0" borderId="21" xfId="3" applyFont="1" applyBorder="1" applyAlignment="1">
      <alignment horizontal="left" vertical="center"/>
    </xf>
    <xf numFmtId="0" fontId="35" fillId="5" borderId="24" xfId="3" applyFont="1" applyFill="1" applyBorder="1" applyAlignment="1">
      <alignment vertical="center" wrapText="1"/>
    </xf>
    <xf numFmtId="0" fontId="25" fillId="5" borderId="24" xfId="3" applyFont="1" applyFill="1" applyBorder="1" applyAlignment="1">
      <alignment vertical="center"/>
    </xf>
    <xf numFmtId="0" fontId="37" fillId="0" borderId="25" xfId="2" applyFont="1" applyFill="1" applyBorder="1" applyAlignment="1">
      <alignment horizontal="left" vertical="center" wrapText="1"/>
    </xf>
    <xf numFmtId="0" fontId="35" fillId="0" borderId="0" xfId="3" applyFont="1" applyAlignment="1">
      <alignment vertical="center" wrapText="1"/>
    </xf>
    <xf numFmtId="0" fontId="25" fillId="0" borderId="2" xfId="3" applyFont="1" applyBorder="1" applyAlignment="1">
      <alignment vertical="center"/>
    </xf>
    <xf numFmtId="0" fontId="35" fillId="0" borderId="2" xfId="3" applyFont="1" applyBorder="1" applyAlignment="1">
      <alignment vertical="center" wrapText="1"/>
    </xf>
    <xf numFmtId="0" fontId="35" fillId="7" borderId="25" xfId="3" applyFont="1" applyFill="1" applyBorder="1" applyAlignment="1">
      <alignment vertical="center" wrapText="1"/>
    </xf>
    <xf numFmtId="0" fontId="35" fillId="7" borderId="26" xfId="3" applyFont="1" applyFill="1" applyBorder="1" applyAlignment="1">
      <alignment vertical="center" wrapText="1"/>
    </xf>
    <xf numFmtId="0" fontId="35" fillId="7" borderId="25" xfId="3" applyFont="1" applyFill="1" applyBorder="1" applyAlignment="1">
      <alignment horizontal="left" vertical="center" wrapText="1" indent="3"/>
    </xf>
    <xf numFmtId="0" fontId="25" fillId="7" borderId="25" xfId="3"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4" fillId="0" borderId="0" xfId="3" applyFont="1" applyAlignment="1">
      <alignment vertical="center"/>
    </xf>
    <xf numFmtId="165" fontId="44" fillId="0" borderId="0" xfId="1" applyFont="1" applyFill="1" applyAlignment="1">
      <alignment horizontal="left" vertical="center"/>
    </xf>
    <xf numFmtId="169" fontId="44" fillId="0" borderId="0" xfId="1" applyNumberFormat="1" applyFont="1" applyFill="1" applyAlignment="1">
      <alignment horizontal="left" vertical="center"/>
    </xf>
    <xf numFmtId="0" fontId="44" fillId="8" borderId="29" xfId="3" applyFont="1" applyFill="1" applyBorder="1" applyAlignment="1">
      <alignment vertical="center"/>
    </xf>
    <xf numFmtId="0" fontId="44" fillId="6" borderId="21" xfId="3" applyFont="1" applyFill="1" applyBorder="1" applyAlignment="1">
      <alignment vertical="center"/>
    </xf>
    <xf numFmtId="0" fontId="44" fillId="8" borderId="30" xfId="3" applyFont="1" applyFill="1" applyBorder="1" applyAlignment="1">
      <alignment vertical="center"/>
    </xf>
    <xf numFmtId="169" fontId="34" fillId="0" borderId="0" xfId="1" applyNumberFormat="1" applyFont="1"/>
    <xf numFmtId="0" fontId="44" fillId="0" borderId="0" xfId="0" applyFont="1"/>
    <xf numFmtId="165" fontId="34" fillId="0" borderId="0" xfId="1" applyFont="1"/>
    <xf numFmtId="0" fontId="56" fillId="0" borderId="33" xfId="0" applyFont="1" applyBorder="1"/>
    <xf numFmtId="0" fontId="56" fillId="0" borderId="16" xfId="0" applyFont="1" applyBorder="1"/>
    <xf numFmtId="165" fontId="56" fillId="0" borderId="34" xfId="1" applyFont="1" applyBorder="1"/>
    <xf numFmtId="0" fontId="60" fillId="0" borderId="0" xfId="5" applyFont="1"/>
    <xf numFmtId="0" fontId="56" fillId="3" borderId="2" xfId="0" applyFont="1" applyFill="1" applyBorder="1" applyAlignment="1">
      <alignment vertical="center"/>
    </xf>
    <xf numFmtId="0" fontId="34" fillId="0" borderId="0" xfId="3" applyFont="1" applyAlignment="1">
      <alignment vertical="center"/>
    </xf>
    <xf numFmtId="0" fontId="60" fillId="0" borderId="0" xfId="5" applyNumberFormat="1" applyFont="1"/>
    <xf numFmtId="165" fontId="34" fillId="0" borderId="0" xfId="0" applyNumberFormat="1" applyFont="1"/>
    <xf numFmtId="0" fontId="44" fillId="6" borderId="0" xfId="3" applyFont="1" applyFill="1" applyAlignment="1">
      <alignment horizontal="left" vertical="center" indent="1"/>
    </xf>
    <xf numFmtId="0" fontId="44" fillId="6" borderId="0" xfId="3" applyFont="1" applyFill="1" applyAlignment="1">
      <alignment horizontal="left" vertical="center"/>
    </xf>
    <xf numFmtId="0" fontId="56" fillId="6" borderId="1" xfId="3" applyFont="1" applyFill="1" applyBorder="1" applyAlignment="1">
      <alignment horizontal="left" vertical="center"/>
    </xf>
    <xf numFmtId="0" fontId="44" fillId="6" borderId="1" xfId="0" applyFont="1" applyFill="1" applyBorder="1"/>
    <xf numFmtId="0" fontId="44" fillId="6" borderId="20" xfId="3" applyFont="1" applyFill="1" applyBorder="1" applyAlignment="1">
      <alignment horizontal="left" vertical="center"/>
    </xf>
    <xf numFmtId="0" fontId="45" fillId="0" borderId="0" xfId="3" applyFont="1" applyAlignment="1">
      <alignment horizontal="lef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6" fillId="0" borderId="14" xfId="0" applyFont="1" applyBorder="1"/>
    <xf numFmtId="0" fontId="6" fillId="0" borderId="15" xfId="0" applyFont="1" applyBorder="1"/>
    <xf numFmtId="0" fontId="3" fillId="0" borderId="0" xfId="3" applyFont="1" applyAlignment="1">
      <alignment horizontal="left" vertical="center"/>
    </xf>
    <xf numFmtId="0" fontId="34" fillId="0" borderId="25" xfId="3" applyFont="1" applyBorder="1" applyAlignment="1">
      <alignment vertical="center"/>
    </xf>
    <xf numFmtId="0" fontId="37" fillId="0" borderId="26" xfId="2" applyFont="1" applyFill="1" applyBorder="1" applyAlignment="1">
      <alignment horizontal="left" vertical="center" wrapText="1" indent="2"/>
    </xf>
    <xf numFmtId="0" fontId="37" fillId="0" borderId="24" xfId="2" applyFont="1" applyFill="1" applyBorder="1" applyAlignment="1">
      <alignment horizontal="left" vertical="center" wrapText="1" indent="2"/>
    </xf>
    <xf numFmtId="0" fontId="34" fillId="0" borderId="1" xfId="3" applyFont="1" applyBorder="1" applyAlignment="1">
      <alignment horizontal="left" vertical="center"/>
    </xf>
    <xf numFmtId="0" fontId="35" fillId="7" borderId="26" xfId="3" applyFont="1" applyFill="1" applyBorder="1" applyAlignment="1">
      <alignment horizontal="left" vertical="center" wrapText="1" indent="3"/>
    </xf>
    <xf numFmtId="0" fontId="29" fillId="0" borderId="9" xfId="2" applyFont="1" applyFill="1" applyBorder="1" applyAlignment="1" applyProtection="1">
      <alignment horizontal="left" vertical="center" wrapText="1"/>
      <protection locked="0"/>
    </xf>
    <xf numFmtId="0" fontId="35" fillId="0" borderId="2" xfId="3" applyFont="1" applyBorder="1" applyAlignment="1">
      <alignment vertical="center"/>
    </xf>
    <xf numFmtId="0" fontId="35" fillId="0" borderId="2" xfId="3" applyFont="1" applyBorder="1" applyAlignment="1" applyProtection="1">
      <alignment horizontal="left" vertical="center" indent="4"/>
      <protection locked="0"/>
    </xf>
    <xf numFmtId="0" fontId="29" fillId="0" borderId="37" xfId="2" applyFont="1" applyFill="1" applyBorder="1" applyAlignment="1" applyProtection="1">
      <alignment vertical="center"/>
      <protection locked="0"/>
    </xf>
    <xf numFmtId="0" fontId="17"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5" fillId="0" borderId="0" xfId="3" applyFont="1" applyAlignment="1">
      <alignment horizontal="left" vertical="center" wrapText="1" indent="3"/>
    </xf>
    <xf numFmtId="165" fontId="34" fillId="0" borderId="0" xfId="1" applyFont="1" applyFill="1" applyAlignment="1">
      <alignment horizontal="left" vertical="center"/>
    </xf>
    <xf numFmtId="0" fontId="2" fillId="0" borderId="0" xfId="3" applyFont="1" applyAlignment="1">
      <alignment horizontal="left" vertical="center"/>
    </xf>
    <xf numFmtId="0" fontId="71" fillId="0" borderId="25" xfId="2" applyFont="1" applyFill="1" applyBorder="1" applyAlignment="1">
      <alignment horizontal="left" vertical="center" wrapText="1"/>
    </xf>
    <xf numFmtId="0" fontId="31" fillId="4" borderId="35" xfId="3" applyFont="1" applyFill="1" applyBorder="1" applyAlignment="1">
      <alignment horizontal="left" vertical="center" wrapText="1"/>
    </xf>
    <xf numFmtId="0" fontId="25" fillId="0" borderId="42" xfId="3" applyFont="1" applyBorder="1" applyAlignment="1">
      <alignment vertical="center"/>
    </xf>
    <xf numFmtId="2" fontId="35" fillId="0" borderId="26" xfId="3" applyNumberFormat="1" applyFont="1" applyBorder="1" applyAlignment="1">
      <alignment vertical="center"/>
    </xf>
    <xf numFmtId="0" fontId="72" fillId="0" borderId="33" xfId="0" applyFont="1" applyBorder="1"/>
    <xf numFmtId="164" fontId="34" fillId="0" borderId="0" xfId="0" applyNumberFormat="1" applyFont="1"/>
    <xf numFmtId="0" fontId="56" fillId="0" borderId="0" xfId="0" applyFont="1"/>
    <xf numFmtId="165" fontId="56" fillId="0" borderId="0" xfId="1" applyFont="1" applyBorder="1"/>
    <xf numFmtId="169" fontId="23" fillId="0" borderId="0" xfId="0" applyNumberFormat="1" applyFont="1"/>
    <xf numFmtId="164" fontId="23" fillId="0" borderId="0" xfId="0" applyNumberFormat="1" applyFont="1"/>
    <xf numFmtId="0" fontId="0" fillId="0" borderId="0" xfId="0" applyAlignment="1">
      <alignment horizontal="left"/>
    </xf>
    <xf numFmtId="0" fontId="8" fillId="7" borderId="5" xfId="2" applyFill="1" applyBorder="1" applyAlignment="1">
      <alignment vertical="center"/>
    </xf>
    <xf numFmtId="14" fontId="34" fillId="7" borderId="0" xfId="3" applyNumberFormat="1" applyFont="1" applyFill="1" applyAlignment="1">
      <alignment horizontal="right" vertical="center"/>
    </xf>
    <xf numFmtId="0" fontId="2" fillId="0" borderId="0" xfId="0" applyFont="1"/>
    <xf numFmtId="165" fontId="2" fillId="0" borderId="0" xfId="1" applyFont="1"/>
    <xf numFmtId="169" fontId="2" fillId="0" borderId="0" xfId="1" applyNumberFormat="1" applyFont="1"/>
    <xf numFmtId="0" fontId="35" fillId="10" borderId="0" xfId="0" applyFont="1" applyFill="1" applyAlignment="1">
      <alignment vertical="center"/>
    </xf>
    <xf numFmtId="0" fontId="25" fillId="10" borderId="0" xfId="0" applyFont="1" applyFill="1"/>
    <xf numFmtId="0" fontId="36" fillId="10" borderId="38" xfId="0" applyFont="1" applyFill="1" applyBorder="1" applyAlignment="1">
      <alignment horizontal="left" vertical="center"/>
    </xf>
    <xf numFmtId="165" fontId="44" fillId="6" borderId="0" xfId="1" applyFont="1" applyFill="1" applyAlignment="1">
      <alignment horizontal="left" vertical="center" indent="1"/>
    </xf>
    <xf numFmtId="0" fontId="44" fillId="6" borderId="0" xfId="3" applyFont="1" applyFill="1" applyAlignment="1">
      <alignment vertical="center"/>
    </xf>
    <xf numFmtId="0" fontId="36" fillId="10" borderId="38" xfId="0" applyFont="1" applyFill="1" applyBorder="1" applyAlignment="1">
      <alignment horizontal="right" vertical="center"/>
    </xf>
    <xf numFmtId="169" fontId="44" fillId="6" borderId="21" xfId="1" applyNumberFormat="1" applyFont="1" applyFill="1" applyBorder="1" applyAlignment="1">
      <alignment horizontal="left" vertical="center" indent="1"/>
    </xf>
    <xf numFmtId="165" fontId="2" fillId="0" borderId="0" xfId="0" applyNumberFormat="1" applyFont="1"/>
    <xf numFmtId="169" fontId="2" fillId="0" borderId="0" xfId="0" applyNumberFormat="1" applyFont="1"/>
    <xf numFmtId="0" fontId="75" fillId="0" borderId="0" xfId="0" applyFont="1"/>
    <xf numFmtId="165" fontId="75" fillId="0" borderId="0" xfId="1" applyFont="1"/>
    <xf numFmtId="0" fontId="25" fillId="10" borderId="0" xfId="0" applyFont="1" applyFill="1" applyAlignment="1">
      <alignment horizontal="left" vertical="center"/>
    </xf>
    <xf numFmtId="0" fontId="25" fillId="0" borderId="0" xfId="0" applyFont="1" applyAlignment="1">
      <alignment horizontal="left" vertical="center"/>
    </xf>
    <xf numFmtId="169" fontId="34" fillId="0" borderId="0" xfId="1" applyNumberFormat="1" applyFont="1" applyAlignment="1">
      <alignment horizontal="left" vertical="center"/>
    </xf>
    <xf numFmtId="169" fontId="44" fillId="6" borderId="0" xfId="1" applyNumberFormat="1" applyFont="1" applyFill="1" applyBorder="1" applyAlignment="1">
      <alignment horizontal="left" vertical="center"/>
    </xf>
    <xf numFmtId="169" fontId="56" fillId="6" borderId="1" xfId="1" applyNumberFormat="1" applyFont="1" applyFill="1" applyBorder="1" applyAlignment="1">
      <alignment horizontal="left" vertical="center"/>
    </xf>
    <xf numFmtId="169" fontId="44" fillId="6" borderId="20" xfId="1" applyNumberFormat="1" applyFont="1" applyFill="1" applyBorder="1" applyAlignment="1">
      <alignment horizontal="left" vertical="center"/>
    </xf>
    <xf numFmtId="169" fontId="25" fillId="0" borderId="0" xfId="1" applyNumberFormat="1" applyFont="1" applyAlignment="1">
      <alignment vertical="center"/>
    </xf>
    <xf numFmtId="0" fontId="35" fillId="10" borderId="0" xfId="0" applyFont="1" applyFill="1" applyAlignment="1">
      <alignment horizontal="left" vertical="center"/>
    </xf>
    <xf numFmtId="0" fontId="56" fillId="6" borderId="38" xfId="3" applyFont="1" applyFill="1" applyBorder="1" applyAlignment="1">
      <alignment horizontal="left" vertical="center"/>
    </xf>
    <xf numFmtId="0" fontId="50" fillId="10" borderId="0" xfId="0" applyFont="1" applyFill="1" applyAlignment="1">
      <alignment horizontal="left" vertical="center"/>
    </xf>
    <xf numFmtId="0" fontId="35" fillId="11" borderId="25" xfId="0" applyFont="1" applyFill="1" applyBorder="1" applyAlignment="1">
      <alignment horizontal="left" vertical="center" wrapText="1" indent="3"/>
    </xf>
    <xf numFmtId="0" fontId="35" fillId="0" borderId="25" xfId="0" applyFont="1" applyBorder="1" applyAlignment="1">
      <alignment horizontal="left" vertical="center" wrapText="1" indent="3"/>
    </xf>
    <xf numFmtId="0" fontId="35" fillId="11" borderId="25" xfId="0" applyFont="1" applyFill="1" applyBorder="1" applyAlignment="1">
      <alignment vertical="center" wrapText="1"/>
    </xf>
    <xf numFmtId="169" fontId="35" fillId="7" borderId="25" xfId="1" applyNumberFormat="1" applyFont="1" applyFill="1" applyBorder="1" applyAlignment="1">
      <alignment vertical="center" wrapText="1"/>
    </xf>
    <xf numFmtId="0" fontId="35" fillId="0" borderId="26" xfId="0" applyFont="1" applyBorder="1" applyAlignment="1">
      <alignment horizontal="left" vertical="center" wrapText="1" indent="3"/>
    </xf>
    <xf numFmtId="0" fontId="8" fillId="11" borderId="25" xfId="2" applyFill="1" applyBorder="1" applyAlignment="1">
      <alignment vertical="center" wrapText="1"/>
    </xf>
    <xf numFmtId="0" fontId="8" fillId="11" borderId="26" xfId="2" applyFill="1" applyBorder="1" applyAlignment="1">
      <alignment vertical="center" wrapText="1"/>
    </xf>
    <xf numFmtId="0" fontId="37" fillId="6" borderId="0" xfId="3" applyFont="1" applyFill="1" applyAlignment="1">
      <alignment horizontal="left" vertical="center" indent="1"/>
    </xf>
    <xf numFmtId="0" fontId="37" fillId="10" borderId="0" xfId="0" applyFont="1" applyFill="1" applyAlignment="1">
      <alignment vertical="center"/>
    </xf>
    <xf numFmtId="0" fontId="2" fillId="6" borderId="46" xfId="0" applyFont="1" applyFill="1" applyBorder="1"/>
    <xf numFmtId="0" fontId="25" fillId="6" borderId="46" xfId="0" applyFont="1" applyFill="1" applyBorder="1"/>
    <xf numFmtId="0" fontId="2" fillId="4" borderId="25" xfId="3" applyFont="1" applyFill="1" applyBorder="1" applyAlignment="1">
      <alignment horizontal="left" vertical="center"/>
    </xf>
    <xf numFmtId="167" fontId="73" fillId="7" borderId="0" xfId="3" applyNumberFormat="1" applyFont="1" applyFill="1" applyAlignment="1">
      <alignment vertical="center"/>
    </xf>
    <xf numFmtId="167" fontId="76" fillId="7" borderId="0" xfId="3" applyNumberFormat="1" applyFont="1" applyFill="1" applyAlignment="1">
      <alignment vertical="center"/>
    </xf>
    <xf numFmtId="0" fontId="77" fillId="7" borderId="21" xfId="2" applyFont="1" applyFill="1" applyBorder="1" applyAlignment="1">
      <alignment vertical="center"/>
    </xf>
    <xf numFmtId="0" fontId="78" fillId="7" borderId="21" xfId="4" applyFont="1" applyFill="1" applyBorder="1" applyAlignment="1">
      <alignment vertical="center" wrapText="1"/>
    </xf>
    <xf numFmtId="0" fontId="78" fillId="4" borderId="36" xfId="3" applyFont="1" applyFill="1" applyBorder="1" applyAlignment="1">
      <alignment vertical="center"/>
    </xf>
    <xf numFmtId="0" fontId="25" fillId="6" borderId="46" xfId="0" applyFont="1" applyFill="1" applyBorder="1" applyAlignment="1">
      <alignment horizontal="left" vertical="center"/>
    </xf>
    <xf numFmtId="0" fontId="38" fillId="0" borderId="0" xfId="0" applyFont="1"/>
    <xf numFmtId="0" fontId="37" fillId="10" borderId="0" xfId="0" applyFont="1" applyFill="1"/>
    <xf numFmtId="0" fontId="38" fillId="10" borderId="0" xfId="0" applyFont="1" applyFill="1" applyAlignment="1">
      <alignment horizontal="left" vertical="center"/>
    </xf>
    <xf numFmtId="0" fontId="38" fillId="10" borderId="0" xfId="0" applyFont="1" applyFill="1"/>
    <xf numFmtId="0" fontId="37" fillId="0" borderId="0" xfId="0" applyFont="1"/>
    <xf numFmtId="0" fontId="38" fillId="0" borderId="0" xfId="0" applyFont="1" applyAlignment="1">
      <alignment horizontal="left" vertical="center"/>
    </xf>
    <xf numFmtId="169" fontId="38" fillId="0" borderId="0" xfId="1" applyNumberFormat="1" applyFont="1"/>
    <xf numFmtId="0" fontId="37" fillId="10" borderId="0" xfId="0" applyFont="1" applyFill="1" applyAlignment="1">
      <alignment horizontal="left" vertical="center"/>
    </xf>
    <xf numFmtId="169" fontId="37" fillId="6" borderId="0" xfId="1" applyNumberFormat="1" applyFont="1" applyFill="1" applyBorder="1" applyAlignment="1">
      <alignment horizontal="left" vertical="center"/>
    </xf>
    <xf numFmtId="0" fontId="50" fillId="0" borderId="0" xfId="0" applyFont="1" applyAlignment="1">
      <alignment horizontal="left" vertical="center"/>
    </xf>
    <xf numFmtId="0" fontId="37" fillId="6" borderId="0" xfId="3" applyFont="1" applyFill="1" applyAlignment="1">
      <alignment horizontal="left" vertical="center"/>
    </xf>
    <xf numFmtId="0" fontId="73" fillId="7" borderId="25" xfId="3" applyFont="1" applyFill="1" applyBorder="1" applyAlignment="1">
      <alignment vertical="center" wrapText="1"/>
    </xf>
    <xf numFmtId="0" fontId="73" fillId="7" borderId="26" xfId="3" applyFont="1" applyFill="1" applyBorder="1" applyAlignment="1">
      <alignment vertical="center" wrapText="1"/>
    </xf>
    <xf numFmtId="0" fontId="79" fillId="0" borderId="0" xfId="3" applyFont="1" applyAlignment="1">
      <alignment horizontal="left" vertical="center"/>
    </xf>
    <xf numFmtId="169" fontId="73" fillId="7" borderId="25" xfId="1" applyNumberFormat="1" applyFont="1" applyFill="1" applyBorder="1" applyAlignment="1">
      <alignment vertical="center" wrapText="1"/>
    </xf>
    <xf numFmtId="0" fontId="73" fillId="11" borderId="25" xfId="0" applyFont="1" applyFill="1" applyBorder="1" applyAlignment="1">
      <alignment vertical="center" wrapText="1"/>
    </xf>
    <xf numFmtId="0" fontId="37" fillId="7" borderId="25" xfId="3" applyFont="1" applyFill="1" applyBorder="1" applyAlignment="1">
      <alignment vertical="center" wrapText="1"/>
    </xf>
    <xf numFmtId="0" fontId="37" fillId="11" borderId="25" xfId="0" applyFont="1" applyFill="1" applyBorder="1" applyAlignment="1">
      <alignment vertical="center" wrapText="1"/>
    </xf>
    <xf numFmtId="166" fontId="37" fillId="7" borderId="0" xfId="1" applyNumberFormat="1" applyFont="1" applyFill="1" applyBorder="1" applyAlignment="1">
      <alignment vertical="center"/>
    </xf>
    <xf numFmtId="10" fontId="37" fillId="0" borderId="5" xfId="3" applyNumberFormat="1" applyFont="1" applyBorder="1" applyAlignment="1">
      <alignment horizontal="left" vertical="center"/>
    </xf>
    <xf numFmtId="0" fontId="37" fillId="0" borderId="26" xfId="3" applyFont="1" applyBorder="1" applyAlignment="1">
      <alignment horizontal="left" vertical="center" wrapText="1" indent="3"/>
    </xf>
    <xf numFmtId="0" fontId="37" fillId="7" borderId="26" xfId="3" applyFont="1" applyFill="1" applyBorder="1" applyAlignment="1">
      <alignment vertical="center" wrapText="1"/>
    </xf>
    <xf numFmtId="0" fontId="80" fillId="0" borderId="0" xfId="0" applyFont="1"/>
    <xf numFmtId="0" fontId="80" fillId="0" borderId="0" xfId="0" applyFont="1" applyAlignment="1">
      <alignment horizontal="left" vertical="center"/>
    </xf>
    <xf numFmtId="0" fontId="81" fillId="0" borderId="0" xfId="0" applyFont="1"/>
    <xf numFmtId="0" fontId="73" fillId="0" borderId="25" xfId="3" applyFont="1" applyBorder="1" applyAlignment="1">
      <alignment vertical="center" wrapText="1"/>
    </xf>
    <xf numFmtId="0" fontId="73" fillId="11" borderId="25" xfId="0" applyFont="1" applyFill="1" applyBorder="1" applyAlignment="1">
      <alignment horizontal="left" vertical="center" wrapText="1" indent="3"/>
    </xf>
    <xf numFmtId="0" fontId="37" fillId="7" borderId="0" xfId="3" applyFont="1" applyFill="1" applyAlignment="1">
      <alignment vertical="center"/>
    </xf>
    <xf numFmtId="0" fontId="37" fillId="7" borderId="25" xfId="3" applyFont="1" applyFill="1" applyBorder="1" applyAlignment="1">
      <alignment horizontal="right" vertical="center" wrapText="1"/>
    </xf>
    <xf numFmtId="165" fontId="37" fillId="7" borderId="25" xfId="1" applyFont="1" applyFill="1" applyBorder="1" applyAlignment="1">
      <alignment vertical="center" wrapText="1"/>
    </xf>
    <xf numFmtId="169" fontId="37" fillId="7" borderId="25" xfId="1" applyNumberFormat="1" applyFont="1" applyFill="1" applyBorder="1" applyAlignment="1">
      <alignment vertical="center" wrapText="1"/>
    </xf>
    <xf numFmtId="0" fontId="73" fillId="7" borderId="25" xfId="3" applyFont="1" applyFill="1" applyBorder="1" applyAlignment="1">
      <alignment horizontal="right" vertical="center" wrapText="1"/>
    </xf>
    <xf numFmtId="0" fontId="79" fillId="0" borderId="24" xfId="3" applyFont="1" applyBorder="1" applyAlignment="1">
      <alignment vertical="center"/>
    </xf>
    <xf numFmtId="0" fontId="73" fillId="0" borderId="24" xfId="3" applyFont="1" applyBorder="1" applyAlignment="1">
      <alignment vertical="center" wrapText="1"/>
    </xf>
    <xf numFmtId="0" fontId="44" fillId="6" borderId="0" xfId="0" applyFont="1" applyFill="1" applyAlignment="1">
      <alignment horizontal="left" vertical="center" wrapText="1"/>
    </xf>
    <xf numFmtId="3" fontId="37" fillId="7" borderId="25" xfId="3" applyNumberFormat="1" applyFont="1" applyFill="1" applyBorder="1" applyAlignment="1">
      <alignment horizontal="right" vertical="center" wrapText="1"/>
    </xf>
    <xf numFmtId="0" fontId="73" fillId="7" borderId="0" xfId="3" applyFont="1" applyFill="1" applyAlignment="1">
      <alignment vertical="center" wrapText="1"/>
    </xf>
    <xf numFmtId="169" fontId="44" fillId="7" borderId="25" xfId="1" applyNumberFormat="1" applyFont="1" applyFill="1" applyBorder="1" applyAlignment="1">
      <alignment vertical="center" wrapText="1"/>
    </xf>
    <xf numFmtId="169" fontId="79" fillId="0" borderId="0" xfId="1" applyNumberFormat="1" applyFont="1"/>
    <xf numFmtId="0" fontId="36" fillId="0" borderId="0" xfId="3" applyFont="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22" fillId="0" borderId="0" xfId="0" applyFont="1" applyAlignment="1">
      <alignment vertical="center"/>
    </xf>
    <xf numFmtId="0" fontId="21" fillId="0" borderId="0" xfId="2" applyFont="1" applyFill="1" applyBorder="1" applyAlignment="1">
      <alignment horizontal="center" vertical="center"/>
    </xf>
    <xf numFmtId="0" fontId="36" fillId="0" borderId="0" xfId="3" applyFont="1" applyAlignment="1">
      <alignment horizontal="left" vertical="center"/>
    </xf>
    <xf numFmtId="0" fontId="25" fillId="6" borderId="0" xfId="3" applyFont="1" applyFill="1" applyAlignment="1">
      <alignment horizontal="left" vertical="center"/>
    </xf>
    <xf numFmtId="0" fontId="61" fillId="6" borderId="0" xfId="3" applyFont="1" applyFill="1" applyAlignment="1">
      <alignment horizontal="left" vertical="center"/>
    </xf>
    <xf numFmtId="0" fontId="37" fillId="6" borderId="0" xfId="3" applyFont="1" applyFill="1" applyAlignment="1">
      <alignment horizontal="left" vertical="center" wrapText="1" indent="3"/>
    </xf>
    <xf numFmtId="0" fontId="44" fillId="6" borderId="0" xfId="3" applyFont="1" applyFill="1" applyAlignment="1">
      <alignment horizontal="left" vertical="center" wrapText="1" indent="3"/>
    </xf>
    <xf numFmtId="0" fontId="25" fillId="0" borderId="44" xfId="3" applyFont="1" applyBorder="1" applyAlignment="1">
      <alignment vertical="center"/>
    </xf>
    <xf numFmtId="0" fontId="25" fillId="0" borderId="45" xfId="3" applyFont="1" applyBorder="1" applyAlignment="1">
      <alignment vertical="center"/>
    </xf>
    <xf numFmtId="0" fontId="36" fillId="0" borderId="40" xfId="3" applyFont="1" applyBorder="1" applyAlignment="1">
      <alignment horizontal="left" vertical="center"/>
    </xf>
    <xf numFmtId="0" fontId="40" fillId="6" borderId="0" xfId="2" applyFont="1" applyFill="1"/>
    <xf numFmtId="0" fontId="44" fillId="6" borderId="0" xfId="3" applyFont="1" applyFill="1" applyAlignment="1">
      <alignment vertical="center" wrapText="1"/>
    </xf>
    <xf numFmtId="0" fontId="29" fillId="6" borderId="43" xfId="2" applyFont="1" applyFill="1" applyBorder="1" applyAlignment="1">
      <alignment horizontal="center" vertical="center"/>
    </xf>
    <xf numFmtId="0" fontId="29" fillId="6" borderId="22" xfId="2" applyFont="1" applyFill="1" applyBorder="1" applyAlignment="1">
      <alignment horizontal="center" vertical="center"/>
    </xf>
    <xf numFmtId="0" fontId="29" fillId="6" borderId="41"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xf numFmtId="0" fontId="34" fillId="0" borderId="0" xfId="3" applyFont="1" applyAlignment="1">
      <alignment horizontal="left" vertical="center"/>
    </xf>
    <xf numFmtId="0" fontId="17" fillId="6" borderId="0" xfId="3" applyFont="1" applyFill="1" applyAlignment="1">
      <alignment vertical="center"/>
    </xf>
    <xf numFmtId="0" fontId="55" fillId="6" borderId="0" xfId="3" applyFont="1" applyFill="1" applyAlignment="1">
      <alignment horizontal="left" vertical="center"/>
    </xf>
    <xf numFmtId="0" fontId="44" fillId="0" borderId="0" xfId="3" applyFont="1" applyAlignment="1">
      <alignment horizontal="left" vertical="center"/>
    </xf>
    <xf numFmtId="0" fontId="26" fillId="7" borderId="0" xfId="3" applyFont="1" applyFill="1" applyAlignment="1">
      <alignment vertical="center"/>
    </xf>
    <xf numFmtId="0" fontId="57" fillId="9" borderId="27" xfId="3" applyFont="1" applyFill="1" applyBorder="1" applyAlignment="1">
      <alignment horizontal="left" vertical="center"/>
    </xf>
    <xf numFmtId="0" fontId="57" fillId="9" borderId="1" xfId="3" applyFont="1" applyFill="1" applyBorder="1" applyAlignment="1">
      <alignment horizontal="left" vertical="center"/>
    </xf>
    <xf numFmtId="0" fontId="57" fillId="9" borderId="28" xfId="3" applyFont="1" applyFill="1" applyBorder="1" applyAlignment="1">
      <alignment horizontal="left" vertical="center"/>
    </xf>
    <xf numFmtId="0" fontId="61" fillId="6" borderId="0" xfId="0" applyFont="1" applyFill="1" applyAlignment="1">
      <alignment vertical="center" wrapText="1"/>
    </xf>
    <xf numFmtId="0" fontId="44" fillId="6" borderId="0" xfId="0"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Alignment="1">
      <alignment vertical="center"/>
    </xf>
    <xf numFmtId="0" fontId="35" fillId="0" borderId="2" xfId="3" applyFont="1" applyBorder="1" applyAlignment="1" applyProtection="1">
      <alignment vertical="center"/>
      <protection locked="0"/>
    </xf>
    <xf numFmtId="0" fontId="25" fillId="0" borderId="36" xfId="3" applyFont="1" applyBorder="1" applyAlignment="1">
      <alignment vertical="center"/>
    </xf>
    <xf numFmtId="0" fontId="29" fillId="6" borderId="47" xfId="2" applyFont="1" applyFill="1" applyBorder="1" applyAlignment="1">
      <alignment horizontal="center" vertical="center"/>
    </xf>
    <xf numFmtId="0" fontId="29" fillId="6" borderId="48" xfId="2" applyFont="1" applyFill="1" applyBorder="1" applyAlignment="1">
      <alignment horizontal="center" vertical="center"/>
    </xf>
    <xf numFmtId="0" fontId="25" fillId="0" borderId="42" xfId="3" applyFont="1" applyBorder="1" applyAlignment="1">
      <alignment vertical="center"/>
    </xf>
    <xf numFmtId="0" fontId="63" fillId="7" borderId="0" xfId="2" applyFont="1" applyFill="1" applyBorder="1" applyAlignment="1">
      <alignment horizontal="left" vertical="center" wrapText="1"/>
    </xf>
    <xf numFmtId="0" fontId="54" fillId="0" borderId="0"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44" fillId="6" borderId="0" xfId="0" applyFont="1" applyFill="1" applyAlignment="1">
      <alignment horizontal="left" vertical="center" wrapText="1"/>
    </xf>
    <xf numFmtId="0" fontId="25" fillId="0" borderId="0" xfId="3" applyFont="1" applyAlignment="1">
      <alignment vertical="center"/>
    </xf>
    <xf numFmtId="0" fontId="25" fillId="0" borderId="2" xfId="3" applyFont="1" applyBorder="1" applyAlignment="1">
      <alignment vertical="center"/>
    </xf>
    <xf numFmtId="0" fontId="24" fillId="6" borderId="0" xfId="0" applyFont="1" applyFill="1" applyAlignment="1">
      <alignment vertical="center" wrapText="1"/>
    </xf>
    <xf numFmtId="0" fontId="44" fillId="6" borderId="0" xfId="0" applyFont="1" applyFill="1" applyAlignment="1">
      <alignment horizontal="left" vertical="center" wrapText="1" indent="2"/>
    </xf>
    <xf numFmtId="0" fontId="37" fillId="6" borderId="0" xfId="3" applyFont="1" applyFill="1" applyAlignment="1">
      <alignment horizontal="left" vertical="center" indent="1"/>
    </xf>
    <xf numFmtId="0" fontId="23" fillId="0" borderId="0" xfId="0" applyFont="1"/>
    <xf numFmtId="0" fontId="28" fillId="6" borderId="0" xfId="0" applyFont="1" applyFill="1" applyAlignment="1">
      <alignment vertical="center"/>
    </xf>
    <xf numFmtId="0" fontId="44" fillId="6" borderId="0" xfId="3" applyFont="1" applyFill="1" applyAlignment="1">
      <alignment horizontal="left" vertical="center" indent="1"/>
    </xf>
    <xf numFmtId="169" fontId="53" fillId="6" borderId="0" xfId="1" applyNumberFormat="1" applyFont="1" applyFill="1" applyAlignment="1">
      <alignment horizontal="left" vertical="center" indent="1"/>
    </xf>
    <xf numFmtId="0" fontId="2" fillId="6" borderId="0" xfId="0" applyFont="1" applyFill="1" applyBorder="1"/>
    <xf numFmtId="169" fontId="37" fillId="6" borderId="1" xfId="1" applyNumberFormat="1" applyFont="1" applyFill="1" applyBorder="1" applyAlignment="1">
      <alignment horizontal="left" vertical="center"/>
    </xf>
    <xf numFmtId="169" fontId="37" fillId="6" borderId="0" xfId="1" applyNumberFormat="1" applyFont="1" applyFill="1" applyAlignment="1">
      <alignment horizontal="left" vertical="center" indent="1"/>
    </xf>
    <xf numFmtId="171" fontId="37" fillId="6" borderId="0" xfId="3" applyNumberFormat="1" applyFont="1" applyFill="1" applyAlignment="1">
      <alignment horizontal="right" vertical="center" indent="1"/>
    </xf>
    <xf numFmtId="171" fontId="37" fillId="6" borderId="0" xfId="1" applyNumberFormat="1" applyFont="1" applyFill="1" applyAlignment="1">
      <alignment horizontal="right" vertical="center" indent="1"/>
    </xf>
    <xf numFmtId="169" fontId="37" fillId="6" borderId="0" xfId="1" applyNumberFormat="1" applyFont="1" applyFill="1" applyAlignment="1">
      <alignment horizontal="right" vertical="center" indent="1"/>
    </xf>
    <xf numFmtId="169" fontId="37" fillId="6" borderId="21" xfId="1" applyNumberFormat="1" applyFont="1" applyFill="1" applyBorder="1" applyAlignment="1">
      <alignment horizontal="right" vertical="center" indent="1"/>
    </xf>
    <xf numFmtId="0" fontId="2" fillId="0" borderId="0" xfId="0" applyNumberFormat="1" applyFont="1"/>
    <xf numFmtId="169" fontId="38" fillId="10" borderId="0" xfId="1" applyNumberFormat="1" applyFont="1" applyFill="1"/>
    <xf numFmtId="169" fontId="38" fillId="6" borderId="46" xfId="1" applyNumberFormat="1" applyFont="1" applyFill="1" applyBorder="1"/>
    <xf numFmtId="169" fontId="37" fillId="6" borderId="0" xfId="1" applyNumberFormat="1" applyFont="1" applyFill="1" applyAlignment="1">
      <alignment horizontal="left" vertical="center"/>
    </xf>
    <xf numFmtId="169" fontId="56" fillId="0" borderId="34" xfId="1" applyNumberFormat="1" applyFont="1" applyBorder="1"/>
    <xf numFmtId="165" fontId="37" fillId="6" borderId="0" xfId="1" applyFont="1" applyFill="1" applyAlignment="1">
      <alignment horizontal="left" vertical="center" indent="1"/>
    </xf>
    <xf numFmtId="169" fontId="44" fillId="6" borderId="0" xfId="3" applyNumberFormat="1" applyFont="1" applyFill="1" applyAlignment="1">
      <alignment horizontal="left" vertical="center" indent="1"/>
    </xf>
    <xf numFmtId="171" fontId="37" fillId="6" borderId="21" xfId="3" applyNumberFormat="1" applyFont="1" applyFill="1" applyBorder="1" applyAlignment="1">
      <alignment horizontal="left" vertical="center" indent="1"/>
    </xf>
    <xf numFmtId="171" fontId="37" fillId="6" borderId="0" xfId="3" applyNumberFormat="1" applyFont="1" applyFill="1" applyAlignment="1">
      <alignment horizontal="left" vertical="center" indent="1"/>
    </xf>
    <xf numFmtId="171" fontId="37" fillId="6" borderId="0" xfId="3" applyNumberFormat="1" applyFont="1" applyFill="1" applyBorder="1" applyAlignment="1">
      <alignment horizontal="left" vertical="center" indent="1"/>
    </xf>
    <xf numFmtId="43" fontId="34" fillId="0" borderId="0" xfId="0" applyNumberFormat="1" applyFont="1"/>
    <xf numFmtId="169" fontId="37" fillId="6" borderId="0" xfId="3" applyNumberFormat="1" applyFont="1" applyFill="1" applyAlignment="1">
      <alignment horizontal="left" vertical="center" indent="1"/>
    </xf>
    <xf numFmtId="0" fontId="56" fillId="3" borderId="0" xfId="0" applyFont="1" applyFill="1" applyBorder="1" applyAlignment="1">
      <alignment vertical="center"/>
    </xf>
    <xf numFmtId="0" fontId="37" fillId="0" borderId="0" xfId="5" applyFont="1"/>
    <xf numFmtId="10" fontId="37" fillId="7" borderId="25" xfId="6" applyNumberFormat="1" applyFont="1" applyFill="1" applyBorder="1" applyAlignment="1">
      <alignment vertical="center" wrapText="1"/>
    </xf>
  </cellXfs>
  <cellStyles count="8">
    <cellStyle name="Comma" xfId="1" builtinId="3"/>
    <cellStyle name="Comma 20" xfId="7" xr:uid="{F0EFD8A8-F7EA-4059-B407-F9BDE08DF7BB}"/>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13">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9" formatCode="_ * #,##0_ ;_ * \-#,##0_ ;_ * &quot;-&quot;??_ ;_ @_ "/>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5" formatCode="_ * #,##0.00_ ;_ * \-#,##0.00_ ;_ * &quot;-&quot;??_ ;_ @_ "/>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9"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u val="none"/>
        <vertAlign val="baseline"/>
        <sz val="11"/>
        <color rgb="FFFF0000"/>
        <name val="Franklin Gothic Book"/>
        <family val="2"/>
        <scheme val="none"/>
      </font>
      <numFmt numFmtId="169" formatCode="_ * #,##0_ ;_ * \-#,##0_ ;_ * &quot;-&quot;??_ ;_ @_ "/>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2"/>
      <tableStyleElement type="firstRowStripe" dxfId="111"/>
      <tableStyleElement type="secondRowStripe" dxfId="110"/>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7906" y="995082"/>
          <a:ext cx="12954000" cy="45392"/>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553" y="0"/>
          <a:ext cx="19876851"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916882</xdr:colOff>
      <xdr:row>29</xdr:row>
      <xdr:rowOff>178341</xdr:rowOff>
    </xdr:from>
    <xdr:to>
      <xdr:col>16</xdr:col>
      <xdr:colOff>32427</xdr:colOff>
      <xdr:row>237</xdr:row>
      <xdr:rowOff>90703</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669" y="4020767"/>
          <a:ext cx="6362652" cy="3402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35:I77" totalsRowShown="0" headerRowDxfId="109" dataDxfId="108" tableBorderDxfId="107" headerRowCellStyle="Normal 2">
  <autoFilter ref="B35:I77" xr:uid="{29A02D02-B15A-4451-BC82-381511A5580C}"/>
  <tableColumns count="8">
    <tableColumn id="1" xr3:uid="{8CC8A279-3D52-433B-A927-54271A548F95}" name="Full company name" dataDxfId="106"/>
    <tableColumn id="7" xr3:uid="{6199F5EF-D667-4A2E-B4B6-E28C9D86CE7D}" name="Company type" dataDxfId="105" dataCellStyle="Normal 2"/>
    <tableColumn id="2" xr3:uid="{47CFFE63-62E9-4C2F-AF7A-8C998C2115DD}" name="Company ID number" dataDxfId="104"/>
    <tableColumn id="5" xr3:uid="{44126531-1251-489D-817D-0BB675AD4463}" name="Sector" dataDxfId="103" dataCellStyle="Normal 2"/>
    <tableColumn id="3" xr3:uid="{B0C9D6BC-CD8D-487B-AAF5-C67B584CF297}" name="Commodities (comma-seperated)" dataDxfId="102" dataCellStyle="Normal 2"/>
    <tableColumn id="4" xr3:uid="{647342AE-9A02-48F4-8A87-5A810456D069}" name="Stock exchange listing or company website " dataDxfId="101" dataCellStyle="Comma"/>
    <tableColumn id="8" xr3:uid="{A71D3E18-CE7F-4A3A-9C59-406CFD09BD83}" name="Audited financial statement (or balance sheet, cash flows, profit/loss statement if unavailable)" dataDxfId="100" dataCellStyle="Comma"/>
    <tableColumn id="6" xr3:uid="{2A2434D1-ADCC-40FE-8B5D-B8088719FA46}" name="Payments to Governments Report" dataDxfId="99"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47">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46"/>
    <tableColumn id="2" xr3:uid="{00000000-0010-0000-0500-000002000000}" name="HS Product Description" dataDxfId="45"/>
    <tableColumn id="3" xr3:uid="{00000000-0010-0000-0500-000003000000}" name="HS Product Description w volume" dataDxfId="44"/>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43" dataDxfId="42">
  <autoFilter ref="S2:Y30" xr:uid="{00000000-0009-0000-0100-000007000000}"/>
  <tableColumns count="7">
    <tableColumn id="4" xr3:uid="{00000000-0010-0000-0600-000004000000}" name="Combined" dataDxfId="41"/>
    <tableColumn id="1" xr3:uid="{00000000-0010-0000-0600-000001000000}" name="GFS description" dataDxfId="40"/>
    <tableColumn id="2" xr3:uid="{00000000-0010-0000-0600-000002000000}" name="GFS Code" dataDxfId="39"/>
    <tableColumn id="5" xr3:uid="{00000000-0010-0000-0600-000005000000}" name="GFS Level 1" dataDxfId="38"/>
    <tableColumn id="6" xr3:uid="{00000000-0010-0000-0600-000006000000}" name="GFS Level 2" dataDxfId="37"/>
    <tableColumn id="7" xr3:uid="{00000000-0010-0000-0600-000007000000}" name="GFS Level 3" dataDxfId="36"/>
    <tableColumn id="8" xr3:uid="{00000000-0010-0000-0600-000008000000}" name="GFS Level 4" dataDxfId="35"/>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34" dataDxfId="33">
  <autoFilter ref="AA2:AA9" xr:uid="{00000000-0009-0000-0100-000008000000}"/>
  <tableColumns count="1">
    <tableColumn id="1" xr3:uid="{00000000-0010-0000-0700-000001000000}" name="Sector(s)" dataDxfId="32"/>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31" dataDxfId="30">
  <autoFilter ref="AC2:AC8" xr:uid="{1ADBC98D-8EE2-4E2D-8292-B9B5E1C6604C}"/>
  <tableColumns count="1">
    <tableColumn id="1" xr3:uid="{619D7381-1BA4-49E4-A221-3684B2D0D7D6}" name="Project phases" dataDxfId="29"/>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8" dataDxfId="27">
  <autoFilter ref="AE2:AE7" xr:uid="{0BF01CFB-5BFF-465C-ABA9-A1B7D70AB6D1}"/>
  <tableColumns count="1">
    <tableColumn id="1" xr3:uid="{85A7D8AC-4324-4EDB-9E4C-151DC7BBE4CC}" name="&lt; Agency type &gt;" dataDxfId="26"/>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9" totalsRowShown="0" headerRowDxfId="98" dataDxfId="97" tableBorderDxfId="96" headerRowCellStyle="Normal 2">
  <autoFilter ref="B14:E29" xr:uid="{A8B4B39C-0D0F-4818-88C8-91C925EC55AF}"/>
  <tableColumns count="4">
    <tableColumn id="1" xr3:uid="{A514468B-E09B-48E0-A959-4DFDD8AB4C35}" name="Full name of agency" dataDxfId="95"/>
    <tableColumn id="4" xr3:uid="{E93FD104-7FE2-4A59-B947-6626A8244D37}" name="Agency type" dataDxfId="94" dataCellStyle="Normal 2"/>
    <tableColumn id="2" xr3:uid="{AB7B7E22-1DB9-44DD-B707-BD73D8566D73}" name="ID number (if applicable)" dataDxfId="93"/>
    <tableColumn id="3" xr3:uid="{D4ED04ED-28EF-4370-8F5D-96FBFBDE5D1D}" name="Total reported" dataDxfId="9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80:J97" totalsRowShown="0" headerRowDxfId="91" dataDxfId="90" tableBorderDxfId="89" headerRowCellStyle="Normal 2">
  <autoFilter ref="B80:J97" xr:uid="{BB4EE31E-36E6-444B-8B65-954004E3DCB7}"/>
  <tableColumns count="9">
    <tableColumn id="1" xr3:uid="{F5AA4BF4-7DA0-4C74-9A5B-14547F26D1B1}" name="Full project name" dataDxfId="88"/>
    <tableColumn id="2" xr3:uid="{685B8D42-EFD0-4DC2-BE10-28D18E979777}" name="Legal agreement reference number(s): contract, licence, lease, concession, …" dataDxfId="87"/>
    <tableColumn id="3" xr3:uid="{603E42CC-ECFB-4B1F-A620-0AA181E1F649}" name="Affiliated companies, start with Operator" dataDxfId="86"/>
    <tableColumn id="5" xr3:uid="{228121AB-6AF3-45CE-A57C-DE91B9AADBA7}" name="Commodities (one commodity/row)" dataDxfId="85" dataCellStyle="Normal 2"/>
    <tableColumn id="6" xr3:uid="{235ED50D-2537-4E98-9096-D0CE3E3A0720}" name="Status" dataDxfId="84"/>
    <tableColumn id="7" xr3:uid="{AD7BD532-EFD5-4B42-9DCF-ACD36F766A33}" name="Production (volume)" dataDxfId="83"/>
    <tableColumn id="8" xr3:uid="{8F48E404-F666-43CF-B215-2413E02429D2}" name="Unit" dataDxfId="82"/>
    <tableColumn id="9" xr3:uid="{2E15003C-1852-483F-B320-AD9DABEF1059}" name="Production (value)" dataDxfId="81" dataCellStyle="Normal 2"/>
    <tableColumn id="10" xr3:uid="{AFFC1E31-5241-4FC5-9872-AB13888FD0EC}" name="Currency" dataDxfId="80"/>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85" totalsRowShown="0" headerRowDxfId="79" dataDxfId="78">
  <autoFilter ref="B21:K85" xr:uid="{00000000-0009-0000-0100-000006000000}">
    <filterColumn colId="5">
      <filters>
        <filter val="Gold Dealers"/>
        <filter val="Mining"/>
      </filters>
    </filterColumn>
  </autoFilter>
  <tableColumns count="10">
    <tableColumn id="8" xr3:uid="{00000000-0010-0000-0000-000008000000}" name="GFS Level 1" dataDxfId="77"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76"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75"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74"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tableColumn id="11" xr3:uid="{00000000-0010-0000-0000-00000B000000}" name="Sector"/>
    <tableColumn id="3" xr3:uid="{00000000-0010-0000-0000-000003000000}" name="Revenue stream name"/>
    <tableColumn id="4" xr3:uid="{00000000-0010-0000-0000-000004000000}" name="Government entity"/>
    <tableColumn id="5" xr3:uid="{00000000-0010-0000-0000-000005000000}" name="Revenue value" dataDxfId="73" dataCellStyle="Comma"/>
    <tableColumn id="2" xr3:uid="{717E21EE-FF78-4681-8A7C-9B91BD3462F9}" name="Currency" dataDxfId="72"/>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32" totalsRowCount="1" headerRowDxfId="71" dataDxfId="70">
  <autoFilter ref="B14:N131" xr:uid="{F6A9E8DB-AAD3-4F23-BDF8-F73CD40C929E}"/>
  <tableColumns count="13">
    <tableColumn id="7" xr3:uid="{B0B955AC-7B0F-4E2F-A90F-081F8DF53075}" name="Sector" dataDxfId="25" totalsRowDxfId="12">
      <calculatedColumnFormula>VLOOKUP(C15,Companies[],3,FALSE)</calculatedColumnFormula>
    </tableColumn>
    <tableColumn id="1" xr3:uid="{F4BA65A6-3315-4982-8AD1-6233F51539B3}" name="Company" dataDxfId="24" totalsRowDxfId="11"/>
    <tableColumn id="3" xr3:uid="{4A565997-97E1-47A8-8ADC-39016648A467}" name="Government entity" dataDxfId="23" totalsRowDxfId="10"/>
    <tableColumn id="4" xr3:uid="{75F55348-A345-4AA0-B61D-0C0295D72872}" name="Revenue stream name" dataDxfId="22" totalsRowDxfId="9"/>
    <tableColumn id="5" xr3:uid="{8F7A06AD-203D-4268-8054-4B0336697888}" name="Levied on project (Y/N)" dataDxfId="21" totalsRowDxfId="8"/>
    <tableColumn id="6" xr3:uid="{9B64602E-90E7-4EA8-BE6A-A27376494140}" name="Reported by project (Y/N)" dataDxfId="20" totalsRowDxfId="7" dataCellStyle="Comma"/>
    <tableColumn id="2" xr3:uid="{43916E52-B1CF-479E-90B0-1D04D88358CC}" name="Project name" dataDxfId="19" totalsRowDxfId="6"/>
    <tableColumn id="13" xr3:uid="{34B04123-A3F5-4642-9FBB-D99F80C5C76E}" name="Reporting currency" dataDxfId="18" totalsRowDxfId="5"/>
    <tableColumn id="14" xr3:uid="{6349802A-D43D-4C34-8E59-A12205BD358D}" name="Revenue value" totalsRowFunction="sum" dataDxfId="17" totalsRowDxfId="4" dataCellStyle="Comma"/>
    <tableColumn id="18" xr3:uid="{9520FDAE-EF49-4183-894D-5E5291D023E4}" name="Payment made in-kind (Y/N)" dataDxfId="16" totalsRowDxfId="3"/>
    <tableColumn id="8" xr3:uid="{A773D8BD-C33D-417F-8B52-0168D9E80008}" name="In-kind volume (if applicable)" dataDxfId="15" totalsRowDxfId="2"/>
    <tableColumn id="9" xr3:uid="{BED2E64F-7F4B-4636-8EC9-DCC71768D73F}" name="Unit (if applicable)" dataDxfId="14" totalsRowDxfId="1"/>
    <tableColumn id="10" xr3:uid="{A6754352-A303-4E88-808C-7F5939247080}" name="Comments" dataDxfId="13" totalsRowDxfId="0"/>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69" dataDxfId="68">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67"/>
    <tableColumn id="2" xr3:uid="{00000000-0010-0000-0100-000002000000}" name="ISO Alpha-2 Code" dataDxfId="66"/>
    <tableColumn id="3" xr3:uid="{00000000-0010-0000-0100-000003000000}" name="ISO Alpha-3 Code" dataDxfId="65"/>
    <tableColumn id="4" xr3:uid="{00000000-0010-0000-0100-000004000000}" name="ISO Numeric Code (UN M49)" dataDxfId="64"/>
    <tableColumn id="5" xr3:uid="{00000000-0010-0000-0100-000005000000}" name="Currency code (ISO-4217)" dataDxfId="63"/>
    <tableColumn id="6" xr3:uid="{00000000-0010-0000-0100-000006000000}" name="Currency code num (ISO-4217)" dataDxfId="62"/>
    <tableColumn id="7" xr3:uid="{00000000-0010-0000-0100-000007000000}" name="Currency" dataDxfId="61"/>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60" dataDxfId="59">
  <autoFilter ref="I2:I7" xr:uid="{00000000-0009-0000-0100-000002000000}"/>
  <tableColumns count="1">
    <tableColumn id="1" xr3:uid="{00000000-0010-0000-0200-000001000000}" name="List" dataDxfId="58"/>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57" dataDxfId="55" headerRowBorderDxfId="56" tableBorderDxfId="54">
  <autoFilter ref="I10:K168" xr:uid="{00000000-0009-0000-0100-000004000000}"/>
  <tableColumns count="3">
    <tableColumn id="1" xr3:uid="{00000000-0010-0000-0300-000001000000}" name="Currency code (ISO-4217)" dataDxfId="53"/>
    <tableColumn id="2" xr3:uid="{00000000-0010-0000-0300-000002000000}" name="Currency code num (ISO-4217)" dataDxfId="52"/>
    <tableColumn id="3" xr3:uid="{00000000-0010-0000-0300-000003000000}" name="Currency" dataDxfId="51"/>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50" dataDxfId="49">
  <autoFilter ref="K2:K7" xr:uid="{00000000-0009-0000-0100-000003000000}"/>
  <tableColumns count="1">
    <tableColumn id="1" xr3:uid="{00000000-0010-0000-0400-000001000000}" name="List" dataDxfId="48"/>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5" Type="http://schemas.openxmlformats.org/officeDocument/2006/relationships/drawing" Target="../drawings/drawing1.xm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customProperty" Target="../customProperty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mailto:rlatchana@bdo.gy"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customProperty" Target="../customProperty3.bin"/><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epaguyana.org/"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audit.org.gy/site/images/AG/AnnualReport2022.pdf"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ggmc.gov.gy/news/all/environmental-management-code-practices" TargetMode="Externa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table" Target="../tables/table2.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1.x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5.bin"/><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11" Type="http://schemas.microsoft.com/office/2019/04/relationships/namedSheetView" Target="../namedSheetViews/namedSheetView1.xml"/><Relationship Id="rId5" Type="http://schemas.openxmlformats.org/officeDocument/2006/relationships/hyperlink" Target="https://www.imf.org/external/np/sta/gfsm/" TargetMode="External"/><Relationship Id="rId10" Type="http://schemas.openxmlformats.org/officeDocument/2006/relationships/table" Target="../tables/table4.xml"/><Relationship Id="rId4" Type="http://schemas.openxmlformats.org/officeDocument/2006/relationships/hyperlink" Target="https://eiti.org/summary-data-template" TargetMode="External"/><Relationship Id="rId9"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microsoft.com/office/2019/04/relationships/namedSheetView" Target="../namedSheetViews/namedSheetView2.xml"/><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drawing" Target="../drawings/drawing3.xml"/><Relationship Id="rId7" Type="http://schemas.openxmlformats.org/officeDocument/2006/relationships/table" Target="../tables/table9.xml"/><Relationship Id="rId12" Type="http://schemas.openxmlformats.org/officeDocument/2006/relationships/table" Target="../tables/table14.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85" zoomScaleNormal="132" workbookViewId="0">
      <selection activeCell="C11" sqref="C11"/>
    </sheetView>
  </sheetViews>
  <sheetFormatPr defaultColWidth="4" defaultRowHeight="24" customHeight="1" x14ac:dyDescent="0.3"/>
  <cols>
    <col min="1" max="1" width="4" style="17"/>
    <col min="2" max="2" width="4" style="17" hidden="1" customWidth="1"/>
    <col min="3" max="3" width="76.5546875" style="17" customWidth="1"/>
    <col min="4" max="4" width="2.77734375" style="17" customWidth="1"/>
    <col min="5" max="5" width="56.21875" style="17" customWidth="1"/>
    <col min="6" max="6" width="2.777343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1646</v>
      </c>
      <c r="G4" s="227">
        <v>45303</v>
      </c>
    </row>
    <row r="5" spans="3:7" ht="15" x14ac:dyDescent="0.3"/>
    <row r="6" spans="3:7" ht="3.75" customHeight="1" x14ac:dyDescent="0.3"/>
    <row r="7" spans="3:7" ht="3.75" customHeight="1" x14ac:dyDescent="0.3"/>
    <row r="8" spans="3:7" ht="15" x14ac:dyDescent="0.3"/>
    <row r="9" spans="3:7" ht="15" x14ac:dyDescent="0.3">
      <c r="C9" s="39"/>
      <c r="D9" s="40"/>
      <c r="E9" s="40"/>
      <c r="F9" s="41"/>
      <c r="G9" s="41"/>
    </row>
    <row r="10" spans="3:7" x14ac:dyDescent="0.3">
      <c r="C10" s="115" t="s">
        <v>0</v>
      </c>
      <c r="D10" s="42"/>
      <c r="E10" s="42"/>
      <c r="F10" s="41"/>
      <c r="G10" s="41"/>
    </row>
    <row r="11" spans="3:7" ht="15" x14ac:dyDescent="0.3">
      <c r="C11" s="43" t="s">
        <v>1874</v>
      </c>
      <c r="D11" s="44"/>
      <c r="E11" s="44"/>
      <c r="F11" s="41"/>
      <c r="G11" s="41"/>
    </row>
    <row r="12" spans="3:7" ht="15" x14ac:dyDescent="0.3">
      <c r="C12" s="39"/>
      <c r="D12" s="40"/>
      <c r="E12" s="40"/>
      <c r="F12" s="41"/>
      <c r="G12" s="41"/>
    </row>
    <row r="13" spans="3:7" ht="15" x14ac:dyDescent="0.3">
      <c r="C13" s="45" t="s">
        <v>1952</v>
      </c>
      <c r="D13" s="40"/>
      <c r="E13" s="40"/>
      <c r="F13" s="41"/>
      <c r="G13" s="41"/>
    </row>
    <row r="14" spans="3:7" ht="15" x14ac:dyDescent="0.3">
      <c r="C14" s="313" t="s">
        <v>5</v>
      </c>
      <c r="D14" s="313"/>
      <c r="E14" s="313"/>
      <c r="F14" s="41"/>
      <c r="G14" s="41"/>
    </row>
    <row r="15" spans="3:7" ht="15" x14ac:dyDescent="0.3">
      <c r="C15" s="46"/>
      <c r="D15" s="46"/>
      <c r="E15" s="46"/>
      <c r="F15" s="41"/>
      <c r="G15" s="41"/>
    </row>
    <row r="16" spans="3:7" ht="15" x14ac:dyDescent="0.3">
      <c r="C16" s="47" t="s">
        <v>1648</v>
      </c>
      <c r="D16" s="48"/>
      <c r="E16" s="48"/>
      <c r="F16" s="41"/>
      <c r="G16" s="41"/>
    </row>
    <row r="17" spans="3:7" ht="15" x14ac:dyDescent="0.3">
      <c r="C17" s="49" t="s">
        <v>1649</v>
      </c>
      <c r="D17" s="48"/>
      <c r="E17" s="48"/>
      <c r="F17" s="41"/>
      <c r="G17" s="41"/>
    </row>
    <row r="18" spans="3:7" ht="15" x14ac:dyDescent="0.3">
      <c r="C18" s="49" t="s">
        <v>1650</v>
      </c>
      <c r="D18" s="48"/>
      <c r="E18" s="48"/>
      <c r="F18" s="41"/>
      <c r="G18" s="41"/>
    </row>
    <row r="19" spans="3:7" ht="15" x14ac:dyDescent="0.3">
      <c r="C19" s="317" t="s">
        <v>1852</v>
      </c>
      <c r="D19" s="317"/>
      <c r="E19" s="317"/>
      <c r="F19" s="41"/>
      <c r="G19" s="41"/>
    </row>
    <row r="20" spans="3:7" ht="32.1" customHeight="1" x14ac:dyDescent="0.3">
      <c r="C20" s="312" t="s">
        <v>1853</v>
      </c>
      <c r="D20" s="312"/>
      <c r="E20" s="312"/>
      <c r="F20" s="41"/>
      <c r="G20" s="41"/>
    </row>
    <row r="21" spans="3:7" ht="15" x14ac:dyDescent="0.3">
      <c r="C21" s="48"/>
      <c r="D21" s="48"/>
      <c r="E21" s="48"/>
      <c r="F21" s="41"/>
      <c r="G21" s="41"/>
    </row>
    <row r="22" spans="3:7" ht="15" x14ac:dyDescent="0.3">
      <c r="C22" s="47" t="s">
        <v>1854</v>
      </c>
      <c r="D22" s="49"/>
      <c r="E22" s="49"/>
      <c r="F22" s="41"/>
      <c r="G22" s="41"/>
    </row>
    <row r="23" spans="3:7" ht="15" x14ac:dyDescent="0.3">
      <c r="C23" s="49"/>
      <c r="D23" s="49"/>
      <c r="E23" s="49"/>
      <c r="F23" s="41"/>
      <c r="G23" s="41"/>
    </row>
    <row r="24" spans="3:7" ht="15" x14ac:dyDescent="0.3">
      <c r="C24" s="50"/>
      <c r="D24" s="42"/>
      <c r="E24" s="42"/>
      <c r="F24" s="41"/>
      <c r="G24" s="41"/>
    </row>
    <row r="25" spans="3:7" ht="15" x14ac:dyDescent="0.3">
      <c r="C25" s="51" t="s">
        <v>1651</v>
      </c>
      <c r="D25" s="42"/>
      <c r="E25" s="42"/>
      <c r="F25" s="41"/>
      <c r="G25" s="41"/>
    </row>
    <row r="26" spans="3:7" ht="15" x14ac:dyDescent="0.3">
      <c r="C26" s="52"/>
      <c r="D26" s="42"/>
      <c r="E26" s="42"/>
      <c r="F26" s="41"/>
      <c r="G26" s="41"/>
    </row>
    <row r="27" spans="3:7" ht="15" x14ac:dyDescent="0.3">
      <c r="C27" s="53" t="s">
        <v>1855</v>
      </c>
      <c r="D27" s="42"/>
      <c r="E27" s="42"/>
      <c r="F27" s="41"/>
      <c r="G27" s="41"/>
    </row>
    <row r="28" spans="3:7" ht="15" x14ac:dyDescent="0.3">
      <c r="C28" s="53" t="s">
        <v>1856</v>
      </c>
      <c r="D28" s="42"/>
      <c r="E28" s="42"/>
      <c r="F28" s="41"/>
      <c r="G28" s="41"/>
    </row>
    <row r="29" spans="3:7" ht="15" x14ac:dyDescent="0.3">
      <c r="C29" s="53" t="s">
        <v>1857</v>
      </c>
      <c r="D29" s="42"/>
      <c r="E29" s="42"/>
      <c r="F29" s="41"/>
      <c r="G29" s="41"/>
    </row>
    <row r="30" spans="3:7" ht="15" x14ac:dyDescent="0.3">
      <c r="C30" s="53" t="s">
        <v>1858</v>
      </c>
      <c r="D30" s="42"/>
      <c r="E30" s="42"/>
      <c r="F30" s="41"/>
      <c r="G30" s="41"/>
    </row>
    <row r="31" spans="3:7" ht="15" x14ac:dyDescent="0.3">
      <c r="C31" s="53" t="s">
        <v>1859</v>
      </c>
      <c r="D31" s="42"/>
      <c r="E31" s="42"/>
      <c r="F31" s="41"/>
      <c r="G31" s="41"/>
    </row>
    <row r="32" spans="3:7" ht="15" x14ac:dyDescent="0.3">
      <c r="C32" s="50"/>
      <c r="D32" s="50"/>
      <c r="E32" s="50"/>
      <c r="F32" s="41"/>
      <c r="G32" s="41"/>
    </row>
    <row r="33" spans="3:7" ht="15" x14ac:dyDescent="0.3">
      <c r="C33" s="310" t="s">
        <v>1873</v>
      </c>
      <c r="D33" s="310"/>
      <c r="E33" s="310"/>
      <c r="F33" s="310"/>
      <c r="G33" s="310"/>
    </row>
    <row r="34" spans="3:7" s="20" customFormat="1" ht="15" x14ac:dyDescent="0.35">
      <c r="C34" s="21"/>
      <c r="D34" s="21"/>
      <c r="E34" s="22"/>
    </row>
    <row r="35" spans="3:7" ht="30" x14ac:dyDescent="0.3">
      <c r="C35" s="54" t="s">
        <v>1876</v>
      </c>
      <c r="E35" s="216" t="s">
        <v>1652</v>
      </c>
      <c r="G35" s="24" t="s">
        <v>1653</v>
      </c>
    </row>
    <row r="36" spans="3:7" s="20" customFormat="1" ht="15" x14ac:dyDescent="0.3">
      <c r="C36" s="25"/>
      <c r="E36" s="25"/>
      <c r="G36" s="25"/>
    </row>
    <row r="37" spans="3:7" ht="15" x14ac:dyDescent="0.35">
      <c r="C37" s="47" t="s">
        <v>1875</v>
      </c>
      <c r="D37" s="50"/>
      <c r="E37" s="55"/>
      <c r="F37" s="41"/>
      <c r="G37" s="41"/>
    </row>
    <row r="38" spans="3:7" ht="15" x14ac:dyDescent="0.35">
      <c r="C38" s="26"/>
      <c r="D38" s="26"/>
      <c r="E38" s="27"/>
    </row>
    <row r="40" spans="3:7" ht="15.6" customHeight="1" x14ac:dyDescent="0.3">
      <c r="C40" s="56" t="s">
        <v>1860</v>
      </c>
      <c r="D40" s="28"/>
      <c r="E40" s="59" t="s">
        <v>1861</v>
      </c>
      <c r="F40" s="60"/>
      <c r="G40" s="61"/>
    </row>
    <row r="41" spans="3:7" ht="43.5" customHeight="1" x14ac:dyDescent="0.3">
      <c r="C41" s="57" t="s">
        <v>1862</v>
      </c>
      <c r="D41" s="28"/>
      <c r="E41" s="62" t="s">
        <v>1863</v>
      </c>
      <c r="F41" s="63"/>
      <c r="G41" s="64"/>
    </row>
    <row r="42" spans="3:7" ht="31.5" customHeight="1" x14ac:dyDescent="0.3">
      <c r="C42" s="57" t="s">
        <v>1864</v>
      </c>
      <c r="D42" s="28"/>
      <c r="E42" s="65" t="s">
        <v>1865</v>
      </c>
      <c r="F42" s="63"/>
      <c r="G42" s="64"/>
    </row>
    <row r="43" spans="3:7" ht="24" customHeight="1" x14ac:dyDescent="0.3">
      <c r="C43" s="57" t="s">
        <v>1866</v>
      </c>
      <c r="D43" s="28"/>
      <c r="E43" s="62" t="s">
        <v>1867</v>
      </c>
      <c r="F43" s="63"/>
      <c r="G43" s="64"/>
    </row>
    <row r="44" spans="3:7" ht="48" customHeight="1" x14ac:dyDescent="0.3">
      <c r="C44" s="58" t="s">
        <v>1868</v>
      </c>
      <c r="D44" s="28"/>
      <c r="E44" s="66" t="s">
        <v>1869</v>
      </c>
      <c r="F44" s="67"/>
      <c r="G44" s="68"/>
    </row>
    <row r="45" spans="3:7" ht="12" customHeight="1" thickBot="1" x14ac:dyDescent="0.35"/>
    <row r="46" spans="3:7" ht="15.6" thickBot="1" x14ac:dyDescent="0.35">
      <c r="C46" s="314" t="s">
        <v>1851</v>
      </c>
      <c r="D46" s="315"/>
      <c r="E46" s="315"/>
      <c r="F46" s="315"/>
      <c r="G46" s="316"/>
    </row>
    <row r="47" spans="3:7" ht="15.6" thickBot="1" x14ac:dyDescent="0.35">
      <c r="C47" s="311" t="s">
        <v>1870</v>
      </c>
      <c r="D47" s="311"/>
      <c r="E47" s="311"/>
      <c r="F47" s="311"/>
      <c r="G47" s="311"/>
    </row>
    <row r="48" spans="3:7" ht="15.6" thickBot="1" x14ac:dyDescent="0.35">
      <c r="C48" s="26"/>
      <c r="D48" s="26"/>
      <c r="E48" s="26"/>
      <c r="F48" s="26"/>
    </row>
    <row r="49" spans="2:7" ht="15" x14ac:dyDescent="0.3">
      <c r="C49" s="29" t="s">
        <v>1850</v>
      </c>
      <c r="D49" s="30"/>
      <c r="E49" s="31"/>
      <c r="F49" s="30"/>
      <c r="G49" s="30"/>
    </row>
    <row r="50" spans="2:7" ht="15" x14ac:dyDescent="0.3">
      <c r="C50" s="309" t="s">
        <v>1871</v>
      </c>
      <c r="D50" s="309"/>
      <c r="E50" s="309"/>
      <c r="F50" s="309"/>
      <c r="G50" s="309"/>
    </row>
    <row r="51" spans="2:7" ht="15" x14ac:dyDescent="0.3">
      <c r="B51" s="32" t="s">
        <v>993</v>
      </c>
      <c r="C51" s="33" t="s">
        <v>1872</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customProperties>
    <customPr name="OrphanNamesChecked" r:id="rId14"/>
  </customProperties>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6"/>
  <sheetViews>
    <sheetView showGridLines="0" topLeftCell="A22" zoomScale="85" zoomScaleNormal="91" workbookViewId="0">
      <selection activeCell="G44" sqref="G44"/>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321" t="s">
        <v>1877</v>
      </c>
      <c r="D2" s="321"/>
      <c r="E2" s="321"/>
      <c r="F2" s="321"/>
      <c r="G2" s="321"/>
    </row>
    <row r="3" spans="1:7" s="189" customFormat="1" x14ac:dyDescent="0.3">
      <c r="C3" s="322" t="s">
        <v>1647</v>
      </c>
      <c r="D3" s="322"/>
      <c r="E3" s="322"/>
      <c r="F3" s="322"/>
      <c r="G3" s="322"/>
    </row>
    <row r="4" spans="1:7" ht="12.75" customHeight="1" x14ac:dyDescent="0.3">
      <c r="C4" s="323" t="s">
        <v>1878</v>
      </c>
      <c r="D4" s="323"/>
      <c r="E4" s="323"/>
      <c r="F4" s="323"/>
      <c r="G4" s="323"/>
    </row>
    <row r="5" spans="1:7" ht="12.75" customHeight="1" x14ac:dyDescent="0.3">
      <c r="C5" s="324" t="s">
        <v>1645</v>
      </c>
      <c r="D5" s="324"/>
      <c r="E5" s="324"/>
      <c r="F5" s="324"/>
      <c r="G5" s="324"/>
    </row>
    <row r="6" spans="1:7" ht="12.75" customHeight="1" x14ac:dyDescent="0.3">
      <c r="C6" s="324" t="s">
        <v>1879</v>
      </c>
      <c r="D6" s="324"/>
      <c r="E6" s="324"/>
      <c r="F6" s="324"/>
      <c r="G6" s="324"/>
    </row>
    <row r="7" spans="1:7" ht="12.75" customHeight="1" x14ac:dyDescent="0.35">
      <c r="C7" s="328" t="s">
        <v>1880</v>
      </c>
      <c r="D7" s="328"/>
      <c r="E7" s="328"/>
      <c r="F7" s="328"/>
      <c r="G7" s="328"/>
    </row>
    <row r="8" spans="1:7" ht="16.2" x14ac:dyDescent="0.3">
      <c r="C8" s="17"/>
      <c r="D8" s="69"/>
      <c r="E8" s="69"/>
      <c r="F8" s="17"/>
      <c r="G8" s="17"/>
    </row>
    <row r="9" spans="1:7" ht="16.2" x14ac:dyDescent="0.3">
      <c r="C9" s="54" t="s">
        <v>1950</v>
      </c>
      <c r="D9" s="20"/>
      <c r="E9" s="23" t="s">
        <v>1949</v>
      </c>
      <c r="F9" s="20"/>
      <c r="G9" s="24" t="s">
        <v>1653</v>
      </c>
    </row>
    <row r="10" spans="1:7" ht="16.2" x14ac:dyDescent="0.3">
      <c r="C10" s="17"/>
      <c r="D10" s="69"/>
      <c r="E10" s="69"/>
      <c r="F10" s="17"/>
      <c r="G10" s="17"/>
    </row>
    <row r="11" spans="1:7" s="189" customFormat="1" x14ac:dyDescent="0.3">
      <c r="B11" s="191"/>
      <c r="C11" s="204" t="s">
        <v>1640</v>
      </c>
      <c r="E11" s="190"/>
    </row>
    <row r="12" spans="1:7" ht="19.2" thickBot="1" x14ac:dyDescent="0.35">
      <c r="A12" s="13"/>
      <c r="B12" s="13"/>
      <c r="C12" s="205" t="s">
        <v>1327</v>
      </c>
      <c r="D12" s="206"/>
      <c r="E12" s="207" t="s">
        <v>1005</v>
      </c>
      <c r="F12" s="206"/>
      <c r="G12" s="208" t="s">
        <v>1339</v>
      </c>
    </row>
    <row r="13" spans="1:7" ht="16.8" thickBot="1" x14ac:dyDescent="0.35">
      <c r="B13" s="14"/>
      <c r="C13" s="70" t="s">
        <v>993</v>
      </c>
      <c r="D13" s="71"/>
      <c r="E13" s="72"/>
      <c r="F13" s="71"/>
      <c r="G13" s="72"/>
    </row>
    <row r="14" spans="1:7" ht="16.2" x14ac:dyDescent="0.3">
      <c r="A14" s="9"/>
      <c r="B14" s="9" t="s">
        <v>993</v>
      </c>
      <c r="C14" s="73" t="s">
        <v>983</v>
      </c>
      <c r="D14" s="32"/>
      <c r="E14" s="108" t="s">
        <v>276</v>
      </c>
      <c r="F14" s="32"/>
      <c r="G14" s="74"/>
    </row>
    <row r="15" spans="1:7" ht="16.2" x14ac:dyDescent="0.3">
      <c r="A15" s="9"/>
      <c r="B15" s="9" t="s">
        <v>993</v>
      </c>
      <c r="C15" s="73" t="s">
        <v>737</v>
      </c>
      <c r="D15" s="32"/>
      <c r="E15" s="76" t="str">
        <f>IFERROR(VLOOKUP($E$14,Table1_Country_codes_and_currencies[],3,FALSE),"")</f>
        <v>GUY</v>
      </c>
      <c r="F15" s="32"/>
      <c r="G15" s="74"/>
    </row>
    <row r="16" spans="1:7" ht="16.2" x14ac:dyDescent="0.3">
      <c r="B16" s="9" t="s">
        <v>993</v>
      </c>
      <c r="C16" s="73" t="s">
        <v>1325</v>
      </c>
      <c r="D16" s="32"/>
      <c r="E16" s="76" t="str">
        <f>IFERROR(VLOOKUP($E$14,Table1_Country_codes_and_currencies[],7,FALSE),"")</f>
        <v>Guyanese Dollar</v>
      </c>
      <c r="F16" s="32"/>
      <c r="G16" s="74"/>
    </row>
    <row r="17" spans="1:7" ht="16.8" thickBot="1" x14ac:dyDescent="0.35">
      <c r="B17" s="9" t="s">
        <v>993</v>
      </c>
      <c r="C17" s="80" t="s">
        <v>1326</v>
      </c>
      <c r="D17" s="77"/>
      <c r="E17" s="78" t="str">
        <f>IFERROR(VLOOKUP($E$14,Table1_Country_codes_and_currencies[],5,FALSE),"")</f>
        <v>GYD</v>
      </c>
      <c r="F17" s="77"/>
      <c r="G17" s="79"/>
    </row>
    <row r="18" spans="1:7" ht="16.8" thickBot="1" x14ac:dyDescent="0.35">
      <c r="B18" s="14"/>
      <c r="C18" s="70" t="s">
        <v>994</v>
      </c>
      <c r="D18" s="71"/>
      <c r="E18" s="72"/>
      <c r="F18" s="71"/>
      <c r="G18" s="72"/>
    </row>
    <row r="19" spans="1:7" ht="16.2" x14ac:dyDescent="0.3">
      <c r="A19" s="9"/>
      <c r="B19" s="9" t="s">
        <v>994</v>
      </c>
      <c r="C19" s="73" t="s">
        <v>984</v>
      </c>
      <c r="D19" s="32"/>
      <c r="E19" s="109">
        <v>44957</v>
      </c>
      <c r="F19" s="32"/>
      <c r="G19" s="74"/>
    </row>
    <row r="20" spans="1:7" ht="16.8" thickBot="1" x14ac:dyDescent="0.35">
      <c r="A20" s="9"/>
      <c r="B20" s="9" t="s">
        <v>994</v>
      </c>
      <c r="C20" s="80" t="s">
        <v>985</v>
      </c>
      <c r="D20" s="77"/>
      <c r="E20" s="109">
        <v>45291</v>
      </c>
      <c r="F20" s="77"/>
      <c r="G20" s="79"/>
    </row>
    <row r="21" spans="1:7" ht="16.8" thickBot="1" x14ac:dyDescent="0.35">
      <c r="B21" s="14"/>
      <c r="C21" s="70" t="s">
        <v>1328</v>
      </c>
      <c r="D21" s="71"/>
      <c r="E21" s="81"/>
      <c r="F21" s="71"/>
      <c r="G21" s="72"/>
    </row>
    <row r="22" spans="1:7" ht="16.2" x14ac:dyDescent="0.3">
      <c r="B22" s="9" t="s">
        <v>1328</v>
      </c>
      <c r="C22" s="82" t="s">
        <v>995</v>
      </c>
      <c r="D22" s="32"/>
      <c r="E22" s="108" t="s">
        <v>996</v>
      </c>
      <c r="F22" s="32"/>
      <c r="G22" s="74"/>
    </row>
    <row r="23" spans="1:7" ht="16.2" x14ac:dyDescent="0.3">
      <c r="A23" s="9"/>
      <c r="B23" s="9" t="s">
        <v>1328</v>
      </c>
      <c r="C23" s="73" t="s">
        <v>1004</v>
      </c>
      <c r="D23" s="32"/>
      <c r="E23" s="110" t="s">
        <v>2105</v>
      </c>
      <c r="F23" s="32"/>
      <c r="G23" s="74"/>
    </row>
    <row r="24" spans="1:7" ht="16.2" x14ac:dyDescent="0.3">
      <c r="B24" s="9" t="s">
        <v>1328</v>
      </c>
      <c r="C24" s="73" t="s">
        <v>1002</v>
      </c>
      <c r="D24" s="32"/>
      <c r="E24" s="265"/>
      <c r="F24" s="32"/>
      <c r="G24" s="74"/>
    </row>
    <row r="25" spans="1:7" ht="16.2" x14ac:dyDescent="0.3">
      <c r="A25" s="9"/>
      <c r="B25" s="9" t="s">
        <v>1328</v>
      </c>
      <c r="C25" s="73" t="s">
        <v>1332</v>
      </c>
      <c r="D25" s="32"/>
      <c r="E25" s="266"/>
      <c r="F25" s="32"/>
      <c r="G25" s="74"/>
    </row>
    <row r="26" spans="1:7" ht="16.2" x14ac:dyDescent="0.3">
      <c r="B26" s="9" t="s">
        <v>1328</v>
      </c>
      <c r="C26" s="83" t="s">
        <v>1757</v>
      </c>
      <c r="D26" s="84"/>
      <c r="E26" s="110" t="s">
        <v>996</v>
      </c>
      <c r="F26" s="84"/>
      <c r="G26" s="85"/>
    </row>
    <row r="27" spans="1:7" ht="16.2" x14ac:dyDescent="0.3">
      <c r="B27" s="9" t="s">
        <v>1328</v>
      </c>
      <c r="C27" s="73" t="s">
        <v>1665</v>
      </c>
      <c r="D27" s="32"/>
      <c r="E27" s="264"/>
      <c r="F27" s="32"/>
      <c r="G27" s="86"/>
    </row>
    <row r="28" spans="1:7" ht="16.2" x14ac:dyDescent="0.3">
      <c r="A28" s="9"/>
      <c r="B28" s="9" t="s">
        <v>1328</v>
      </c>
      <c r="C28" s="73" t="s">
        <v>1681</v>
      </c>
      <c r="D28" s="32"/>
      <c r="E28" s="267"/>
      <c r="F28" s="32"/>
      <c r="G28" s="86"/>
    </row>
    <row r="29" spans="1:7" ht="16.2" x14ac:dyDescent="0.3">
      <c r="B29" s="9" t="s">
        <v>1328</v>
      </c>
      <c r="C29" s="83" t="s">
        <v>1329</v>
      </c>
      <c r="D29" s="84"/>
      <c r="E29" s="110" t="s">
        <v>999</v>
      </c>
      <c r="F29" s="87"/>
      <c r="G29" s="88"/>
    </row>
    <row r="30" spans="1:7" ht="16.2" x14ac:dyDescent="0.3">
      <c r="A30" s="9"/>
      <c r="B30" s="9" t="s">
        <v>1328</v>
      </c>
      <c r="C30" s="73" t="s">
        <v>1330</v>
      </c>
      <c r="D30" s="32"/>
      <c r="E30" s="111" t="str">
        <f>IF(OR($E$29=Lists!$I$4,$E$29=Lists!$I$5),"&lt;Date in this format: YYYY-MM-DD&gt;","")</f>
        <v/>
      </c>
      <c r="F30" s="32"/>
      <c r="G30" s="74"/>
    </row>
    <row r="31" spans="1:7" ht="16.8" thickBot="1" x14ac:dyDescent="0.35">
      <c r="A31" s="9"/>
      <c r="B31" s="9" t="s">
        <v>1328</v>
      </c>
      <c r="C31" s="73" t="s">
        <v>1331</v>
      </c>
      <c r="D31" s="89"/>
      <c r="E31" s="112" t="str">
        <f>IF(OR($E$29=Lists!$I$4,$E$29=Lists!$I$5),"&lt;URL&gt;","")</f>
        <v/>
      </c>
      <c r="F31" s="77"/>
      <c r="G31" s="90"/>
    </row>
    <row r="32" spans="1:7" ht="16.05" customHeight="1" thickBot="1" x14ac:dyDescent="0.35">
      <c r="C32" s="203" t="s">
        <v>1944</v>
      </c>
      <c r="D32" s="91"/>
      <c r="E32" s="34"/>
      <c r="F32" s="92"/>
      <c r="G32" s="35"/>
    </row>
    <row r="33" spans="1:7" ht="16.2" x14ac:dyDescent="0.3">
      <c r="A33" s="9"/>
      <c r="B33" s="11"/>
      <c r="C33" s="93" t="s">
        <v>1656</v>
      </c>
      <c r="D33" s="32"/>
      <c r="E33" s="113" t="s">
        <v>1668</v>
      </c>
      <c r="F33" s="17"/>
      <c r="G33" s="268"/>
    </row>
    <row r="34" spans="1:7" ht="16.8" thickBot="1" x14ac:dyDescent="0.35">
      <c r="B34" s="9" t="s">
        <v>1337</v>
      </c>
      <c r="C34" s="94" t="s">
        <v>1434</v>
      </c>
      <c r="D34" s="77"/>
      <c r="E34" s="267"/>
      <c r="F34" s="71"/>
      <c r="G34" s="95"/>
    </row>
    <row r="35" spans="1:7" ht="18" customHeight="1" thickBot="1" x14ac:dyDescent="0.35">
      <c r="A35" s="9"/>
      <c r="B35" s="9" t="s">
        <v>1337</v>
      </c>
      <c r="C35" s="70" t="s">
        <v>1337</v>
      </c>
      <c r="D35" s="71"/>
      <c r="E35" s="92"/>
      <c r="F35" s="71"/>
      <c r="G35" s="92"/>
    </row>
    <row r="36" spans="1:7" ht="15.6" customHeight="1" x14ac:dyDescent="0.3">
      <c r="B36" s="9" t="s">
        <v>1337</v>
      </c>
      <c r="C36" s="75" t="s">
        <v>1003</v>
      </c>
      <c r="D36" s="32"/>
      <c r="E36" s="76"/>
      <c r="F36" s="32"/>
      <c r="G36" s="32"/>
    </row>
    <row r="37" spans="1:7" ht="16.5" customHeight="1" x14ac:dyDescent="0.3">
      <c r="A37" s="9"/>
      <c r="B37" s="9" t="s">
        <v>1337</v>
      </c>
      <c r="C37" s="96" t="s">
        <v>986</v>
      </c>
      <c r="D37" s="32"/>
      <c r="E37" s="110" t="s">
        <v>996</v>
      </c>
      <c r="F37" s="32"/>
      <c r="G37" s="86"/>
    </row>
    <row r="38" spans="1:7" ht="16.5" customHeight="1" x14ac:dyDescent="0.3">
      <c r="A38" s="9"/>
      <c r="B38" s="9" t="s">
        <v>1337</v>
      </c>
      <c r="C38" s="96" t="s">
        <v>987</v>
      </c>
      <c r="D38" s="32"/>
      <c r="E38" s="110" t="s">
        <v>996</v>
      </c>
      <c r="F38" s="32"/>
      <c r="G38" s="86"/>
    </row>
    <row r="39" spans="1:7" ht="15.6" customHeight="1" x14ac:dyDescent="0.3">
      <c r="B39" s="9" t="s">
        <v>1337</v>
      </c>
      <c r="C39" s="96" t="s">
        <v>1432</v>
      </c>
      <c r="D39" s="32"/>
      <c r="E39" s="110" t="s">
        <v>996</v>
      </c>
      <c r="F39" s="32"/>
      <c r="G39" s="86"/>
    </row>
    <row r="40" spans="1:7" ht="18" customHeight="1" x14ac:dyDescent="0.3">
      <c r="B40" s="9" t="s">
        <v>1337</v>
      </c>
      <c r="C40" s="96" t="s">
        <v>1834</v>
      </c>
      <c r="D40" s="32"/>
      <c r="E40" s="110" t="s">
        <v>1001</v>
      </c>
      <c r="F40" s="32"/>
      <c r="G40" s="86"/>
    </row>
    <row r="41" spans="1:7" ht="16.2" x14ac:dyDescent="0.3">
      <c r="B41" s="9" t="s">
        <v>1337</v>
      </c>
      <c r="C41" s="97" t="s">
        <v>1654</v>
      </c>
      <c r="D41" s="32"/>
      <c r="E41" s="110" t="s">
        <v>1962</v>
      </c>
      <c r="F41" s="32"/>
      <c r="G41" s="86"/>
    </row>
    <row r="42" spans="1:7" ht="16.2" x14ac:dyDescent="0.3">
      <c r="B42" s="9"/>
      <c r="C42" s="97" t="s">
        <v>1654</v>
      </c>
      <c r="D42" s="32"/>
      <c r="E42" s="110" t="s">
        <v>2051</v>
      </c>
      <c r="F42" s="32"/>
      <c r="G42" s="86"/>
    </row>
    <row r="43" spans="1:7" ht="16.2" x14ac:dyDescent="0.3">
      <c r="B43" s="9" t="s">
        <v>1337</v>
      </c>
      <c r="C43" s="96" t="s">
        <v>1756</v>
      </c>
      <c r="D43" s="32"/>
      <c r="E43" s="297">
        <v>12</v>
      </c>
      <c r="F43" s="32"/>
      <c r="G43" s="86"/>
    </row>
    <row r="44" spans="1:7" ht="16.2" x14ac:dyDescent="0.3">
      <c r="B44" s="9" t="s">
        <v>1337</v>
      </c>
      <c r="C44" s="96" t="s">
        <v>1833</v>
      </c>
      <c r="D44" s="98"/>
      <c r="E44" s="297">
        <v>38</v>
      </c>
      <c r="F44" s="32"/>
      <c r="G44" s="99"/>
    </row>
    <row r="45" spans="1:7" ht="16.2" x14ac:dyDescent="0.3">
      <c r="B45" s="9" t="s">
        <v>1337</v>
      </c>
      <c r="C45" s="100" t="s">
        <v>1881</v>
      </c>
      <c r="D45" s="32"/>
      <c r="E45" s="114" t="s">
        <v>1099</v>
      </c>
      <c r="F45" s="84"/>
      <c r="G45" s="86"/>
    </row>
    <row r="46" spans="1:7" ht="16.2" x14ac:dyDescent="0.3">
      <c r="B46" s="9" t="s">
        <v>1337</v>
      </c>
      <c r="C46" s="101" t="s">
        <v>1333</v>
      </c>
      <c r="D46" s="32"/>
      <c r="E46" s="288">
        <v>208.5</v>
      </c>
      <c r="F46" s="32"/>
      <c r="G46" s="86"/>
    </row>
    <row r="47" spans="1:7" ht="16.8" thickBot="1" x14ac:dyDescent="0.35">
      <c r="B47" s="9" t="s">
        <v>1337</v>
      </c>
      <c r="C47" s="202" t="s">
        <v>1755</v>
      </c>
      <c r="D47" s="77"/>
      <c r="E47" s="110" t="s">
        <v>2169</v>
      </c>
      <c r="F47" s="77"/>
      <c r="G47" s="121"/>
    </row>
    <row r="48" spans="1:7" s="13" customFormat="1" ht="16.8" thickBot="1" x14ac:dyDescent="0.35">
      <c r="A48" s="7"/>
      <c r="B48" s="9" t="s">
        <v>1337</v>
      </c>
      <c r="C48" s="200" t="s">
        <v>1942</v>
      </c>
      <c r="D48" s="77"/>
      <c r="E48" s="201"/>
      <c r="F48" s="77"/>
      <c r="G48" s="121"/>
    </row>
    <row r="49" spans="1:7" ht="15.6" customHeight="1" x14ac:dyDescent="0.3">
      <c r="B49" s="9" t="s">
        <v>1337</v>
      </c>
      <c r="C49" s="96" t="s">
        <v>1334</v>
      </c>
      <c r="D49" s="32"/>
      <c r="E49" s="110" t="s">
        <v>996</v>
      </c>
      <c r="F49" s="32"/>
      <c r="G49" s="86"/>
    </row>
    <row r="50" spans="1:7" s="9" customFormat="1" ht="16.2" x14ac:dyDescent="0.3">
      <c r="A50" s="7"/>
      <c r="C50" s="96" t="s">
        <v>1433</v>
      </c>
      <c r="D50" s="32"/>
      <c r="E50" s="110" t="s">
        <v>996</v>
      </c>
      <c r="F50" s="32"/>
      <c r="G50" s="86"/>
    </row>
    <row r="51" spans="1:7" s="9" customFormat="1" ht="15.6" customHeight="1" x14ac:dyDescent="0.3">
      <c r="A51" s="7"/>
      <c r="C51" s="96" t="s">
        <v>1335</v>
      </c>
      <c r="D51" s="32"/>
      <c r="E51" s="110" t="s">
        <v>996</v>
      </c>
      <c r="F51" s="32"/>
      <c r="G51" s="86"/>
    </row>
    <row r="52" spans="1:7" ht="16.8" thickBot="1" x14ac:dyDescent="0.35">
      <c r="B52" s="9"/>
      <c r="C52" s="119" t="s">
        <v>1336</v>
      </c>
      <c r="D52" s="77"/>
      <c r="E52" s="120" t="s">
        <v>999</v>
      </c>
      <c r="F52" s="77"/>
      <c r="G52" s="121"/>
    </row>
    <row r="53" spans="1:7" ht="16.8" thickBot="1" x14ac:dyDescent="0.35">
      <c r="B53" s="9"/>
      <c r="C53" s="116" t="s">
        <v>1882</v>
      </c>
      <c r="D53" s="117"/>
      <c r="E53" s="118">
        <f>SUM(E54:E57)</f>
        <v>0.96666666666666679</v>
      </c>
      <c r="F53" s="117"/>
      <c r="G53" s="117"/>
    </row>
    <row r="54" spans="1:7" ht="16.2" x14ac:dyDescent="0.3">
      <c r="B54" s="9"/>
      <c r="C54" s="73" t="s">
        <v>1633</v>
      </c>
      <c r="D54" s="32"/>
      <c r="E54" s="289">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8.3333333333333329E-2</v>
      </c>
      <c r="F54" s="32"/>
      <c r="G54" s="103" t="s">
        <v>1634</v>
      </c>
    </row>
    <row r="55" spans="1:7" s="9" customFormat="1" ht="16.2" x14ac:dyDescent="0.3">
      <c r="B55" s="14"/>
      <c r="C55" s="73" t="s">
        <v>1669</v>
      </c>
      <c r="D55" s="32"/>
      <c r="E55" s="102">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0.65</v>
      </c>
      <c r="F55" s="32"/>
      <c r="G55" s="103" t="s">
        <v>1634</v>
      </c>
    </row>
    <row r="56" spans="1:7" s="9" customFormat="1" ht="16.2" x14ac:dyDescent="0.3">
      <c r="A56" s="7"/>
      <c r="B56" s="9" t="s">
        <v>1338</v>
      </c>
      <c r="C56" s="73" t="s">
        <v>1000</v>
      </c>
      <c r="D56" s="32"/>
      <c r="E56" s="102">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0.15</v>
      </c>
      <c r="F56" s="32"/>
      <c r="G56" s="103" t="s">
        <v>1634</v>
      </c>
    </row>
    <row r="57" spans="1:7" ht="15" customHeight="1" thickBot="1" x14ac:dyDescent="0.35">
      <c r="B57" s="9" t="s">
        <v>1338</v>
      </c>
      <c r="C57" s="73" t="s">
        <v>1587</v>
      </c>
      <c r="D57" s="32"/>
      <c r="E57" s="102">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8.3333333333333329E-2</v>
      </c>
      <c r="F57" s="32"/>
      <c r="G57" s="103" t="s">
        <v>1634</v>
      </c>
    </row>
    <row r="58" spans="1:7" ht="16.8" thickBot="1" x14ac:dyDescent="0.35">
      <c r="B58" s="9" t="s">
        <v>1338</v>
      </c>
      <c r="C58" s="104" t="s">
        <v>1655</v>
      </c>
      <c r="D58" s="105"/>
      <c r="E58" s="106"/>
      <c r="F58" s="105"/>
      <c r="G58" s="105"/>
    </row>
    <row r="59" spans="1:7" s="9" customFormat="1" ht="16.2" x14ac:dyDescent="0.3">
      <c r="A59" s="7"/>
      <c r="B59" s="9" t="s">
        <v>1338</v>
      </c>
      <c r="C59" s="73" t="s">
        <v>990</v>
      </c>
      <c r="D59" s="32"/>
      <c r="E59" s="108" t="s">
        <v>1963</v>
      </c>
      <c r="F59" s="32"/>
      <c r="G59" s="74"/>
    </row>
    <row r="60" spans="1:7" ht="16.2" x14ac:dyDescent="0.3">
      <c r="C60" s="73" t="s">
        <v>991</v>
      </c>
      <c r="D60" s="32"/>
      <c r="E60" s="108" t="s">
        <v>1964</v>
      </c>
      <c r="F60" s="32"/>
      <c r="G60" s="74"/>
    </row>
    <row r="61" spans="1:7" ht="16.2" x14ac:dyDescent="0.3">
      <c r="C61" s="73" t="s">
        <v>992</v>
      </c>
      <c r="D61" s="32"/>
      <c r="E61" s="226" t="s">
        <v>1965</v>
      </c>
      <c r="F61" s="32"/>
      <c r="G61" s="74"/>
    </row>
    <row r="62" spans="1:7" ht="16.8" thickBot="1" x14ac:dyDescent="0.35">
      <c r="C62" s="107"/>
      <c r="D62" s="77"/>
      <c r="E62" s="78"/>
      <c r="F62" s="77"/>
      <c r="G62" s="89"/>
    </row>
    <row r="63" spans="1:7" s="9" customFormat="1" ht="16.8" thickBot="1" x14ac:dyDescent="0.35">
      <c r="A63" s="7"/>
      <c r="B63" s="7"/>
      <c r="C63" s="325"/>
      <c r="D63" s="325"/>
      <c r="E63" s="325"/>
      <c r="F63" s="325"/>
      <c r="G63" s="325"/>
    </row>
    <row r="64" spans="1:7" s="17" customFormat="1" ht="15.6" thickBot="1" x14ac:dyDescent="0.35">
      <c r="C64" s="314" t="s">
        <v>1851</v>
      </c>
      <c r="D64" s="315"/>
      <c r="E64" s="315"/>
      <c r="F64" s="315"/>
      <c r="G64" s="316"/>
    </row>
    <row r="65" spans="2:7" s="17" customFormat="1" ht="15.6" thickBot="1" x14ac:dyDescent="0.35">
      <c r="C65" s="314" t="s">
        <v>1870</v>
      </c>
      <c r="D65" s="315"/>
      <c r="E65" s="315"/>
      <c r="F65" s="315"/>
      <c r="G65" s="316"/>
    </row>
    <row r="66" spans="2:7" s="17" customFormat="1" ht="15.6" thickBot="1" x14ac:dyDescent="0.35">
      <c r="C66" s="326"/>
      <c r="D66" s="326"/>
      <c r="E66" s="326"/>
      <c r="F66" s="326"/>
      <c r="G66" s="326"/>
    </row>
    <row r="67" spans="2:7" s="17" customFormat="1" ht="18.75" customHeight="1" x14ac:dyDescent="0.3">
      <c r="C67" s="327" t="s">
        <v>1850</v>
      </c>
      <c r="D67" s="327"/>
      <c r="E67" s="327"/>
      <c r="F67" s="327"/>
      <c r="G67" s="327"/>
    </row>
    <row r="68" spans="2:7" s="17" customFormat="1" ht="15" x14ac:dyDescent="0.3">
      <c r="C68" s="309" t="s">
        <v>1871</v>
      </c>
      <c r="D68" s="309"/>
      <c r="E68" s="309"/>
      <c r="F68" s="309"/>
      <c r="G68" s="309"/>
    </row>
    <row r="69" spans="2:7" s="17" customFormat="1" ht="15" x14ac:dyDescent="0.3">
      <c r="B69" s="32" t="s">
        <v>993</v>
      </c>
      <c r="C69" s="320" t="s">
        <v>1872</v>
      </c>
      <c r="D69" s="320"/>
      <c r="E69" s="320"/>
      <c r="F69" s="320"/>
      <c r="G69" s="320"/>
    </row>
    <row r="70" spans="2:7" ht="16.2" x14ac:dyDescent="0.3">
      <c r="C70" s="10"/>
      <c r="D70" s="9"/>
      <c r="E70" s="10"/>
      <c r="F70" s="9"/>
      <c r="G70" s="9"/>
    </row>
    <row r="71" spans="2:7" ht="15" customHeight="1" x14ac:dyDescent="0.3">
      <c r="C71" s="8"/>
      <c r="D71" s="8"/>
      <c r="E71" s="8"/>
      <c r="F71" s="8"/>
    </row>
    <row r="72" spans="2:7" ht="15" customHeight="1" x14ac:dyDescent="0.3"/>
    <row r="73" spans="2:7" ht="16.2" x14ac:dyDescent="0.3">
      <c r="C73" s="319"/>
      <c r="D73" s="319"/>
      <c r="E73" s="319"/>
      <c r="F73" s="319"/>
      <c r="G73" s="319"/>
    </row>
    <row r="74" spans="2:7" ht="16.2" x14ac:dyDescent="0.3">
      <c r="C74" s="319"/>
      <c r="D74" s="319"/>
      <c r="E74" s="319"/>
      <c r="F74" s="319"/>
      <c r="G74" s="319"/>
    </row>
    <row r="75" spans="2:7" ht="18.75" customHeight="1" x14ac:dyDescent="0.3">
      <c r="C75" s="319"/>
      <c r="D75" s="319"/>
      <c r="E75" s="319"/>
      <c r="F75" s="319"/>
      <c r="G75" s="319"/>
    </row>
    <row r="76" spans="2:7" ht="16.2" x14ac:dyDescent="0.3">
      <c r="C76" s="319"/>
      <c r="D76" s="319"/>
      <c r="E76" s="319"/>
      <c r="F76" s="319"/>
      <c r="G76" s="319"/>
    </row>
    <row r="77" spans="2:7" ht="16.2" x14ac:dyDescent="0.3">
      <c r="C77" s="8"/>
      <c r="D77" s="8"/>
      <c r="E77" s="8"/>
      <c r="F77" s="8"/>
    </row>
    <row r="78" spans="2:7" ht="16.2" x14ac:dyDescent="0.3">
      <c r="C78" s="318"/>
      <c r="D78" s="318"/>
      <c r="E78" s="318"/>
    </row>
    <row r="79" spans="2:7" ht="16.2" x14ac:dyDescent="0.3">
      <c r="C79" s="318"/>
      <c r="D79" s="318"/>
      <c r="E79" s="318"/>
    </row>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row r="96" ht="16.2" x14ac:dyDescent="0.3"/>
  </sheetData>
  <sheetProtection selectLockedCells="1"/>
  <dataConsolidate/>
  <mergeCells count="19">
    <mergeCell ref="C69:G69"/>
    <mergeCell ref="C2:G2"/>
    <mergeCell ref="C3:G3"/>
    <mergeCell ref="C4:G4"/>
    <mergeCell ref="C5:G5"/>
    <mergeCell ref="C6:G6"/>
    <mergeCell ref="C65:G65"/>
    <mergeCell ref="C68:G68"/>
    <mergeCell ref="C64:G64"/>
    <mergeCell ref="C63:G63"/>
    <mergeCell ref="C66:G66"/>
    <mergeCell ref="C67:G67"/>
    <mergeCell ref="C7:G7"/>
    <mergeCell ref="C79:E79"/>
    <mergeCell ref="C73:G73"/>
    <mergeCell ref="C74:G74"/>
    <mergeCell ref="C75:G75"/>
    <mergeCell ref="C76:G76"/>
    <mergeCell ref="C78:E78"/>
  </mergeCells>
  <dataValidations xWindow="1077" yWindow="410" count="16">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6" xr:uid="{00000000-0002-0000-0100-000005000000}">
      <formula1>0</formula1>
      <formula2>9999999999999990000</formula2>
    </dataValidation>
    <dataValidation allowBlank="1" showInputMessage="1" showErrorMessage="1" promptTitle="URL" prompt="Please insert direct URL to the reference document" sqref="E34 E47 E28"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9:E52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3:E44"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2 G18 E21:G21 E15:E18 E32:G32 E35:G36 E48 E53:G58 F8:F62 G1:G2 D62:G62 C1:C31 D8:G13 D1:E2 F70:F1048576 C33:C69"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E42"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5" r:id="rId1" display="Reporting currency (ISO-4217)" xr:uid="{3F918DE8-E6E1-4830-805E-96AFBEFB916F}"/>
    <hyperlink ref="C48" r:id="rId2" location="r4-7" xr:uid="{51DB007D-E0B5-4FA0-A7A5-53C533F157EC}"/>
    <hyperlink ref="C7" r:id="rId3" xr:uid="{629C1DD5-0578-447B-BEDB-44D5374C75B4}"/>
    <hyperlink ref="C32" r:id="rId4" location="r7-2" display="Public debate (Requirement 7.1)" xr:uid="{00000000-0004-0000-0200-000026000000}"/>
    <hyperlink ref="E61" r:id="rId5" xr:uid="{84F2A67F-A658-4DDC-AB45-42AF6C0D0963}"/>
  </hyperlinks>
  <pageMargins left="0.25" right="0.25" top="0.75" bottom="0.75" header="0.3" footer="0.3"/>
  <pageSetup paperSize="8" fitToHeight="0" orientation="landscape" horizontalDpi="2400" verticalDpi="2400" r:id="rId6"/>
  <customProperties>
    <customPr name="OrphanNamesChecked" r:id="rId7"/>
  </customProperties>
  <extLst>
    <ext xmlns:x14="http://schemas.microsoft.com/office/spreadsheetml/2009/9/main" uri="{CCE6A557-97BC-4b89-ADB6-D9C93CAAB3DF}">
      <x14:dataValidations xmlns:xm="http://schemas.microsoft.com/office/excel/2006/main" xWindow="1077" yWindow="410"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75"/>
  <sheetViews>
    <sheetView showGridLines="0" tabSelected="1" topLeftCell="A239" zoomScale="126" zoomScaleNormal="126" workbookViewId="0">
      <selection activeCell="F43" sqref="F43"/>
    </sheetView>
  </sheetViews>
  <sheetFormatPr defaultColWidth="4" defaultRowHeight="24" customHeight="1" x14ac:dyDescent="0.3"/>
  <cols>
    <col min="1" max="1" width="4" style="7"/>
    <col min="2" max="2" width="56.5546875" style="7" customWidth="1"/>
    <col min="3" max="3" width="4" style="7"/>
    <col min="4" max="4" width="33.33203125" style="7" customWidth="1"/>
    <col min="5" max="5" width="5.44140625" style="7" customWidth="1"/>
    <col min="6" max="6" width="37.554687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50" t="s">
        <v>1883</v>
      </c>
      <c r="C2" s="50"/>
      <c r="D2" s="50"/>
      <c r="E2" s="50"/>
      <c r="F2" s="50"/>
      <c r="G2" s="50"/>
      <c r="H2" s="50"/>
    </row>
    <row r="3" spans="2:16" s="189" customFormat="1" x14ac:dyDescent="0.3">
      <c r="B3" s="322" t="s">
        <v>1647</v>
      </c>
      <c r="C3" s="322"/>
      <c r="D3" s="322"/>
      <c r="E3" s="322"/>
      <c r="F3" s="322"/>
      <c r="G3" s="322"/>
      <c r="H3" s="322"/>
    </row>
    <row r="4" spans="2:16" s="17" customFormat="1" ht="17.100000000000001" customHeight="1" x14ac:dyDescent="0.3">
      <c r="B4" s="329" t="s">
        <v>1643</v>
      </c>
      <c r="C4" s="329"/>
      <c r="D4" s="329"/>
      <c r="E4" s="329"/>
      <c r="F4" s="329"/>
      <c r="G4" s="329"/>
      <c r="H4" s="329"/>
    </row>
    <row r="5" spans="2:16" s="17" customFormat="1" ht="15" x14ac:dyDescent="0.3">
      <c r="B5" s="324" t="s">
        <v>1884</v>
      </c>
      <c r="C5" s="324"/>
      <c r="D5" s="324"/>
      <c r="E5" s="324"/>
      <c r="F5" s="324"/>
      <c r="G5" s="324"/>
      <c r="H5" s="324"/>
    </row>
    <row r="6" spans="2:16" s="17" customFormat="1" ht="15" x14ac:dyDescent="0.35">
      <c r="B6" s="324" t="s">
        <v>1644</v>
      </c>
      <c r="C6" s="324"/>
      <c r="D6" s="324"/>
      <c r="E6" s="324"/>
      <c r="F6" s="324"/>
      <c r="G6" s="324"/>
      <c r="H6" s="324"/>
      <c r="P6" s="15"/>
    </row>
    <row r="7" spans="2:16" s="17" customFormat="1" ht="15" x14ac:dyDescent="0.3">
      <c r="B7" s="324" t="s">
        <v>1885</v>
      </c>
      <c r="C7" s="324"/>
      <c r="D7" s="324"/>
      <c r="E7" s="324"/>
      <c r="F7" s="324"/>
      <c r="G7" s="324"/>
      <c r="H7" s="324"/>
    </row>
    <row r="8" spans="2:16" s="17" customFormat="1" ht="17.100000000000001" customHeight="1" x14ac:dyDescent="0.3">
      <c r="B8" s="324" t="s">
        <v>1886</v>
      </c>
      <c r="C8" s="324"/>
      <c r="D8" s="324"/>
      <c r="E8" s="324"/>
      <c r="F8" s="324"/>
      <c r="G8" s="324"/>
      <c r="H8" s="324"/>
    </row>
    <row r="9" spans="2:16" s="17" customFormat="1" ht="15" customHeight="1" x14ac:dyDescent="0.35">
      <c r="B9" s="334" t="s">
        <v>1887</v>
      </c>
      <c r="C9" s="334"/>
      <c r="D9" s="334"/>
      <c r="E9" s="334"/>
      <c r="F9" s="334"/>
      <c r="G9" s="334"/>
      <c r="H9" s="334"/>
    </row>
    <row r="10" spans="2:16" s="17" customFormat="1" ht="15" customHeight="1" x14ac:dyDescent="0.35">
      <c r="E10" s="122"/>
      <c r="F10" s="122"/>
      <c r="G10" s="122"/>
      <c r="H10" s="122"/>
    </row>
    <row r="11" spans="2:16" s="17" customFormat="1" ht="16.2" x14ac:dyDescent="0.3">
      <c r="B11" s="54" t="s">
        <v>1950</v>
      </c>
      <c r="C11" s="20"/>
      <c r="D11" s="23" t="s">
        <v>1949</v>
      </c>
      <c r="E11" s="20"/>
      <c r="F11" s="24" t="s">
        <v>1653</v>
      </c>
      <c r="G11" s="7"/>
      <c r="P11" s="194"/>
    </row>
    <row r="12" spans="2:16" s="17" customFormat="1" ht="15" x14ac:dyDescent="0.3"/>
    <row r="13" spans="2:16" s="189" customFormat="1" x14ac:dyDescent="0.3">
      <c r="B13" s="16" t="s">
        <v>1641</v>
      </c>
      <c r="D13" s="190"/>
      <c r="F13" s="190"/>
    </row>
    <row r="14" spans="2:16" s="17" customFormat="1" ht="15" x14ac:dyDescent="0.3">
      <c r="B14" s="34" t="s">
        <v>1888</v>
      </c>
      <c r="D14" s="34"/>
      <c r="F14" s="34"/>
    </row>
    <row r="15" spans="2:16" s="17" customFormat="1" ht="15" x14ac:dyDescent="0.3">
      <c r="B15" s="37"/>
      <c r="D15" s="123"/>
      <c r="F15" s="123"/>
    </row>
    <row r="16" spans="2:16" s="209" customFormat="1" ht="18.600000000000001" x14ac:dyDescent="0.3">
      <c r="B16" s="210" t="s">
        <v>3</v>
      </c>
      <c r="D16" s="210" t="s">
        <v>4</v>
      </c>
      <c r="F16" s="210" t="s">
        <v>1612</v>
      </c>
      <c r="H16" s="211" t="s">
        <v>2</v>
      </c>
    </row>
    <row r="17" spans="1:16" s="17" customFormat="1" ht="32.25" customHeight="1" x14ac:dyDescent="0.3">
      <c r="B17" s="124" t="s">
        <v>1889</v>
      </c>
      <c r="D17" s="125"/>
      <c r="F17" s="125"/>
      <c r="H17" s="126"/>
    </row>
    <row r="18" spans="1:16" s="17" customFormat="1" ht="15" x14ac:dyDescent="0.3">
      <c r="B18" s="127" t="s">
        <v>1519</v>
      </c>
      <c r="D18" s="128"/>
      <c r="F18" s="128"/>
      <c r="H18" s="129"/>
    </row>
    <row r="19" spans="1:16" s="17" customFormat="1" ht="45" x14ac:dyDescent="0.3">
      <c r="B19" s="130" t="s">
        <v>1520</v>
      </c>
      <c r="D19" s="160" t="s">
        <v>1668</v>
      </c>
      <c r="F19" s="160" t="s">
        <v>2124</v>
      </c>
      <c r="H19" s="129"/>
    </row>
    <row r="20" spans="1:16" s="17" customFormat="1" ht="30" x14ac:dyDescent="0.3">
      <c r="B20" s="130" t="s">
        <v>1588</v>
      </c>
      <c r="D20" s="160" t="s">
        <v>1668</v>
      </c>
      <c r="F20" s="160" t="s">
        <v>2125</v>
      </c>
      <c r="H20" s="129"/>
    </row>
    <row r="21" spans="1:16" s="17" customFormat="1" ht="30" x14ac:dyDescent="0.3">
      <c r="B21" s="130" t="s">
        <v>1951</v>
      </c>
      <c r="D21" s="160" t="s">
        <v>1668</v>
      </c>
      <c r="F21" s="286" t="s">
        <v>2135</v>
      </c>
      <c r="H21" s="129"/>
      <c r="O21" s="194"/>
      <c r="P21" s="214"/>
    </row>
    <row r="22" spans="1:16" s="17" customFormat="1" ht="30" x14ac:dyDescent="0.3">
      <c r="B22" s="131" t="s">
        <v>1521</v>
      </c>
      <c r="D22" s="160" t="s">
        <v>1668</v>
      </c>
      <c r="F22" s="160" t="s">
        <v>2136</v>
      </c>
      <c r="H22" s="132"/>
    </row>
    <row r="23" spans="1:16" s="17" customFormat="1" ht="15" x14ac:dyDescent="0.3">
      <c r="B23" s="37"/>
      <c r="D23" s="123"/>
      <c r="F23" s="123"/>
    </row>
    <row r="24" spans="1:16" s="17" customFormat="1" ht="15" x14ac:dyDescent="0.3">
      <c r="B24" s="124" t="s">
        <v>1890</v>
      </c>
      <c r="D24" s="125"/>
      <c r="F24" s="125"/>
      <c r="H24" s="126"/>
    </row>
    <row r="25" spans="1:16" s="17" customFormat="1" ht="15" x14ac:dyDescent="0.3">
      <c r="B25" s="127" t="s">
        <v>1519</v>
      </c>
      <c r="D25" s="128"/>
      <c r="F25" s="128"/>
      <c r="H25" s="129"/>
    </row>
    <row r="26" spans="1:16" s="17" customFormat="1" ht="45" x14ac:dyDescent="0.3">
      <c r="B26" s="130" t="s">
        <v>1590</v>
      </c>
      <c r="D26" s="160" t="s">
        <v>1668</v>
      </c>
      <c r="F26" s="160" t="s">
        <v>2139</v>
      </c>
      <c r="H26" s="129"/>
    </row>
    <row r="27" spans="1:16" s="17" customFormat="1" ht="45" x14ac:dyDescent="0.3">
      <c r="A27" s="133"/>
      <c r="B27" s="134" t="s">
        <v>1671</v>
      </c>
      <c r="C27" s="135"/>
      <c r="D27" s="160" t="s">
        <v>1668</v>
      </c>
      <c r="F27" s="160" t="s">
        <v>2139</v>
      </c>
      <c r="H27" s="129"/>
    </row>
    <row r="28" spans="1:16" s="17" customFormat="1" ht="45" x14ac:dyDescent="0.3">
      <c r="B28" s="130" t="s">
        <v>1589</v>
      </c>
      <c r="D28" s="160" t="s">
        <v>1668</v>
      </c>
      <c r="F28" s="160" t="s">
        <v>2139</v>
      </c>
      <c r="H28" s="129"/>
    </row>
    <row r="29" spans="1:16" s="17" customFormat="1" ht="45" x14ac:dyDescent="0.3">
      <c r="B29" s="136" t="s">
        <v>1671</v>
      </c>
      <c r="C29" s="135"/>
      <c r="D29" s="160" t="s">
        <v>1668</v>
      </c>
      <c r="F29" s="160" t="s">
        <v>2139</v>
      </c>
      <c r="H29" s="129"/>
    </row>
    <row r="30" spans="1:16" s="17" customFormat="1" ht="60" x14ac:dyDescent="0.3">
      <c r="B30" s="130" t="s">
        <v>1591</v>
      </c>
      <c r="D30" s="160" t="s">
        <v>1000</v>
      </c>
      <c r="F30" s="286" t="s">
        <v>2011</v>
      </c>
      <c r="H30" s="129"/>
    </row>
    <row r="31" spans="1:16" s="17" customFormat="1" ht="30" x14ac:dyDescent="0.3">
      <c r="B31" s="137" t="s">
        <v>1670</v>
      </c>
      <c r="C31" s="135"/>
      <c r="D31" s="286" t="s">
        <v>1954</v>
      </c>
      <c r="F31" s="286" t="str">
        <f>IF(D26=Lists!$K$4,"&lt; Input URL to data source &gt;",IF(D26=Lists!$K$5,"&lt; Reference section in EITI Report or URL &gt;",IF(D26=Lists!$K$6,"&lt; Reference evidence of non-applicability &gt;","")))</f>
        <v>&lt; Reference section in EITI Report or URL &gt;</v>
      </c>
      <c r="H31" s="129"/>
    </row>
    <row r="32" spans="1:16" s="17" customFormat="1" ht="15" x14ac:dyDescent="0.3">
      <c r="B32" s="138"/>
      <c r="D32" s="123"/>
      <c r="F32" s="123"/>
      <c r="H32" s="139"/>
    </row>
    <row r="33" spans="2:15" s="17" customFormat="1" ht="15" x14ac:dyDescent="0.3">
      <c r="B33" s="124" t="s">
        <v>1891</v>
      </c>
      <c r="D33" s="140"/>
      <c r="F33" s="140"/>
      <c r="H33" s="126"/>
    </row>
    <row r="34" spans="2:15" s="17" customFormat="1" ht="15" x14ac:dyDescent="0.3">
      <c r="B34" s="127" t="s">
        <v>1341</v>
      </c>
      <c r="D34" s="160" t="s">
        <v>1586</v>
      </c>
      <c r="F34" s="160" t="s">
        <v>2012</v>
      </c>
      <c r="H34" s="129"/>
    </row>
    <row r="35" spans="2:15" s="17" customFormat="1" ht="15" x14ac:dyDescent="0.3">
      <c r="B35" s="127" t="s">
        <v>1342</v>
      </c>
      <c r="D35" s="160" t="s">
        <v>1668</v>
      </c>
      <c r="F35" s="160" t="s">
        <v>2147</v>
      </c>
      <c r="H35" s="129"/>
    </row>
    <row r="36" spans="2:15" s="17" customFormat="1" ht="30" x14ac:dyDescent="0.3">
      <c r="B36" s="141" t="s">
        <v>1343</v>
      </c>
      <c r="D36" s="160" t="s">
        <v>1668</v>
      </c>
      <c r="F36" s="160" t="s">
        <v>2148</v>
      </c>
      <c r="H36" s="132"/>
    </row>
    <row r="37" spans="2:15" s="17" customFormat="1" ht="15" x14ac:dyDescent="0.3">
      <c r="B37" s="37"/>
      <c r="D37" s="123"/>
      <c r="F37" s="123"/>
    </row>
    <row r="38" spans="2:15" s="17" customFormat="1" ht="15" x14ac:dyDescent="0.3">
      <c r="B38" s="124" t="s">
        <v>1892</v>
      </c>
      <c r="D38" s="140"/>
      <c r="F38" s="140"/>
      <c r="H38" s="126"/>
    </row>
    <row r="39" spans="2:15" s="17" customFormat="1" ht="45" x14ac:dyDescent="0.3">
      <c r="B39" s="127" t="s">
        <v>1344</v>
      </c>
      <c r="D39" s="160" t="s">
        <v>1668</v>
      </c>
      <c r="F39" s="160" t="s">
        <v>2149</v>
      </c>
      <c r="H39" s="129"/>
    </row>
    <row r="40" spans="2:15" s="17" customFormat="1" ht="15" x14ac:dyDescent="0.3">
      <c r="B40" s="130" t="s">
        <v>1938</v>
      </c>
      <c r="D40" s="160" t="s">
        <v>1586</v>
      </c>
      <c r="F40" s="160" t="s">
        <v>2150</v>
      </c>
      <c r="H40" s="129"/>
      <c r="O40" s="194"/>
    </row>
    <row r="41" spans="2:15" s="17" customFormat="1" ht="42" customHeight="1" x14ac:dyDescent="0.3">
      <c r="B41" s="127" t="s">
        <v>1592</v>
      </c>
      <c r="D41" s="286" t="s">
        <v>1668</v>
      </c>
      <c r="F41" s="286" t="s">
        <v>2013</v>
      </c>
      <c r="H41" s="129"/>
    </row>
    <row r="42" spans="2:15" s="17" customFormat="1" ht="15" x14ac:dyDescent="0.3">
      <c r="B42" s="127" t="s">
        <v>1593</v>
      </c>
      <c r="D42" s="286" t="s">
        <v>1586</v>
      </c>
      <c r="F42" s="286" t="str">
        <f>IF(D42=Lists!$K$4,"&lt; Input URL to data source &gt;",IF(D42=Lists!$K$5,"&lt; Reference section in EITI Report or URL &gt;",IF(D42=Lists!$K$6,"&lt; Reference evidence of non-applicability &gt;","")))</f>
        <v>&lt; Input URL to data source &gt;</v>
      </c>
      <c r="H42" s="129"/>
    </row>
    <row r="43" spans="2:15" s="17" customFormat="1" ht="15" x14ac:dyDescent="0.3">
      <c r="B43" s="127"/>
      <c r="D43" s="160"/>
      <c r="F43" s="160"/>
      <c r="H43" s="129"/>
    </row>
    <row r="44" spans="2:15" s="17" customFormat="1" ht="15" x14ac:dyDescent="0.3">
      <c r="B44" s="127" t="s">
        <v>2014</v>
      </c>
      <c r="D44" s="291" t="s">
        <v>1586</v>
      </c>
      <c r="F44" s="281" t="s">
        <v>2016</v>
      </c>
      <c r="H44" s="129"/>
    </row>
    <row r="45" spans="2:15" s="17" customFormat="1" ht="15" x14ac:dyDescent="0.3">
      <c r="B45" s="127"/>
      <c r="D45" s="281"/>
      <c r="F45" s="281"/>
      <c r="H45" s="129"/>
    </row>
    <row r="46" spans="2:15" s="17" customFormat="1" ht="15" x14ac:dyDescent="0.3">
      <c r="B46" s="127" t="s">
        <v>2015</v>
      </c>
      <c r="D46" s="291" t="s">
        <v>1587</v>
      </c>
      <c r="F46" s="286" t="s">
        <v>2017</v>
      </c>
      <c r="H46" s="132"/>
    </row>
    <row r="47" spans="2:15" s="17" customFormat="1" ht="15" x14ac:dyDescent="0.3">
      <c r="B47" s="37"/>
      <c r="D47" s="123"/>
      <c r="F47" s="123"/>
    </row>
    <row r="48" spans="2:15" s="17" customFormat="1" ht="15" x14ac:dyDescent="0.3">
      <c r="B48" s="124" t="s">
        <v>1893</v>
      </c>
      <c r="D48" s="142"/>
      <c r="F48" s="142"/>
      <c r="H48" s="126"/>
    </row>
    <row r="49" spans="2:8" s="17" customFormat="1" ht="30" x14ac:dyDescent="0.3">
      <c r="B49" s="127" t="s">
        <v>1345</v>
      </c>
      <c r="D49" s="160" t="s">
        <v>1668</v>
      </c>
      <c r="F49" s="160" t="s">
        <v>2151</v>
      </c>
      <c r="H49" s="129"/>
    </row>
    <row r="50" spans="2:8" s="17" customFormat="1" ht="45" x14ac:dyDescent="0.3">
      <c r="B50" s="130" t="s">
        <v>1660</v>
      </c>
      <c r="D50" s="160" t="s">
        <v>1668</v>
      </c>
      <c r="F50" s="160" t="s">
        <v>2152</v>
      </c>
      <c r="H50" s="129"/>
    </row>
    <row r="51" spans="2:8" s="17" customFormat="1" ht="30" x14ac:dyDescent="0.3">
      <c r="B51" s="141" t="s">
        <v>1346</v>
      </c>
      <c r="D51" s="160" t="s">
        <v>1000</v>
      </c>
      <c r="F51" s="160" t="str">
        <f>IF(D51="&lt; name of the registry &gt;","&lt; Input URL to data source &gt;",IF(D51=Lists!$K$5,"&lt; Reference section in EITI Report or URL &gt;",IF(D51=Lists!$K$6,"&lt; Reference evidence of non-applicability &gt;","")))</f>
        <v>&lt; Reference evidence of non-applicability &gt;</v>
      </c>
      <c r="H51" s="132"/>
    </row>
    <row r="52" spans="2:8" s="17" customFormat="1" ht="15" x14ac:dyDescent="0.3">
      <c r="B52" s="37"/>
      <c r="D52" s="123"/>
      <c r="F52" s="123"/>
    </row>
    <row r="53" spans="2:8" s="17" customFormat="1" ht="15" x14ac:dyDescent="0.3">
      <c r="B53" s="124" t="s">
        <v>1894</v>
      </c>
      <c r="D53" s="142"/>
      <c r="F53" s="142"/>
      <c r="H53" s="126"/>
    </row>
    <row r="54" spans="2:8" s="17" customFormat="1" ht="30" x14ac:dyDescent="0.3">
      <c r="B54" s="143" t="s">
        <v>1347</v>
      </c>
      <c r="D54" s="160" t="s">
        <v>1668</v>
      </c>
      <c r="F54" s="160" t="s">
        <v>2153</v>
      </c>
      <c r="H54" s="129"/>
    </row>
    <row r="55" spans="2:8" s="17" customFormat="1" ht="45" x14ac:dyDescent="0.3">
      <c r="B55" s="144" t="s">
        <v>1937</v>
      </c>
      <c r="D55" s="286" t="s">
        <v>1668</v>
      </c>
      <c r="E55" s="283"/>
      <c r="F55" s="286" t="s">
        <v>2018</v>
      </c>
      <c r="H55" s="129"/>
    </row>
    <row r="56" spans="2:8" s="17" customFormat="1" ht="15" x14ac:dyDescent="0.3">
      <c r="B56" s="144"/>
      <c r="D56" s="281"/>
      <c r="E56" s="283"/>
      <c r="F56" s="286" t="s">
        <v>2019</v>
      </c>
      <c r="H56" s="129"/>
    </row>
    <row r="57" spans="2:8" s="17" customFormat="1" ht="60" x14ac:dyDescent="0.3">
      <c r="B57" s="144"/>
      <c r="D57" s="281"/>
      <c r="E57" s="283"/>
      <c r="F57" s="286" t="s">
        <v>2020</v>
      </c>
      <c r="H57" s="129"/>
    </row>
    <row r="58" spans="2:8" s="17" customFormat="1" ht="36" customHeight="1" x14ac:dyDescent="0.3">
      <c r="B58" s="290" t="s">
        <v>1936</v>
      </c>
      <c r="D58" s="291" t="s">
        <v>1587</v>
      </c>
      <c r="E58" s="283"/>
      <c r="F58" s="282" t="str">
        <f>IF(D58="&lt; name of the registry &gt;","&lt; Input URL to data source &gt;",IF(D58=Lists!$K$5,"&lt; Reference section in EITI Report or URL &gt;",IF(D58=Lists!$K$6,"&lt; Reference evidence of non-applicability &gt;","")))</f>
        <v/>
      </c>
      <c r="H58" s="132"/>
    </row>
    <row r="59" spans="2:8" s="17" customFormat="1" ht="15" x14ac:dyDescent="0.3">
      <c r="B59" s="37"/>
      <c r="D59" s="123"/>
      <c r="F59" s="123"/>
    </row>
    <row r="60" spans="2:8" s="17" customFormat="1" ht="15" x14ac:dyDescent="0.3">
      <c r="B60" s="124" t="s">
        <v>1895</v>
      </c>
      <c r="D60" s="142"/>
      <c r="F60" s="142"/>
      <c r="H60" s="126"/>
    </row>
    <row r="61" spans="2:8" s="17" customFormat="1" ht="45" x14ac:dyDescent="0.3">
      <c r="B61" s="146" t="s">
        <v>1594</v>
      </c>
      <c r="D61" s="160" t="s">
        <v>1668</v>
      </c>
      <c r="F61" s="161" t="s">
        <v>2154</v>
      </c>
      <c r="H61" s="132"/>
    </row>
    <row r="62" spans="2:8" s="17" customFormat="1" ht="15" x14ac:dyDescent="0.3">
      <c r="B62" s="37"/>
      <c r="D62" s="123"/>
      <c r="F62" s="123"/>
    </row>
    <row r="63" spans="2:8" s="17" customFormat="1" ht="15" x14ac:dyDescent="0.3">
      <c r="B63" s="124" t="s">
        <v>1940</v>
      </c>
      <c r="D63" s="142"/>
      <c r="F63" s="142"/>
      <c r="H63" s="126"/>
    </row>
    <row r="64" spans="2:8" s="17" customFormat="1" ht="15" x14ac:dyDescent="0.3">
      <c r="B64" s="215" t="s">
        <v>1939</v>
      </c>
      <c r="D64" s="195"/>
      <c r="F64" s="195"/>
      <c r="H64" s="129"/>
    </row>
    <row r="65" spans="2:8" s="17" customFormat="1" ht="60" x14ac:dyDescent="0.3">
      <c r="B65" s="143" t="s">
        <v>1349</v>
      </c>
      <c r="D65" s="298" t="s">
        <v>1668</v>
      </c>
      <c r="F65" s="160" t="s">
        <v>2155</v>
      </c>
      <c r="H65" s="129"/>
    </row>
    <row r="66" spans="2:8" s="17" customFormat="1" ht="30" x14ac:dyDescent="0.3">
      <c r="B66" s="143" t="s">
        <v>1350</v>
      </c>
      <c r="D66" s="298" t="s">
        <v>1668</v>
      </c>
      <c r="F66" s="160" t="s">
        <v>2156</v>
      </c>
      <c r="H66" s="129"/>
    </row>
    <row r="67" spans="2:8" s="17" customFormat="1" ht="15" x14ac:dyDescent="0.3">
      <c r="B67" s="162" t="s">
        <v>1697</v>
      </c>
      <c r="D67" s="298" t="s">
        <v>2172</v>
      </c>
      <c r="F67" s="160" t="s">
        <v>2021</v>
      </c>
      <c r="H67" s="129"/>
    </row>
    <row r="68" spans="2:8" s="17" customFormat="1" ht="15" x14ac:dyDescent="0.3">
      <c r="B68" s="144" t="str">
        <f>LEFT(B67,SEARCH(",",B67))&amp;" value"</f>
        <v>Crude oil (2709), value</v>
      </c>
      <c r="D68" s="305">
        <v>2414740000000</v>
      </c>
      <c r="F68" s="160" t="s">
        <v>1099</v>
      </c>
      <c r="H68" s="129" t="s">
        <v>1758</v>
      </c>
    </row>
    <row r="69" spans="2:8" s="17" customFormat="1" ht="15" x14ac:dyDescent="0.3">
      <c r="B69" s="162" t="s">
        <v>1708</v>
      </c>
      <c r="D69" s="301"/>
      <c r="F69" s="160"/>
      <c r="H69" s="129"/>
    </row>
    <row r="70" spans="2:8" s="17" customFormat="1" ht="15" x14ac:dyDescent="0.3">
      <c r="B70" s="144"/>
      <c r="D70" s="281"/>
      <c r="F70" s="160"/>
      <c r="H70" s="129" t="s">
        <v>1758</v>
      </c>
    </row>
    <row r="71" spans="2:8" s="17" customFormat="1" ht="15" x14ac:dyDescent="0.3">
      <c r="B71" s="162" t="s">
        <v>1702</v>
      </c>
      <c r="D71" s="299">
        <v>432113.22</v>
      </c>
      <c r="F71" s="160" t="s">
        <v>1431</v>
      </c>
      <c r="H71" s="129"/>
    </row>
    <row r="72" spans="2:8" s="17" customFormat="1" ht="15" x14ac:dyDescent="0.3">
      <c r="B72" s="144" t="str">
        <f>LEFT(B71,SEARCH(",",B71))&amp;" value"</f>
        <v>Gold (7108), value</v>
      </c>
      <c r="D72" s="300">
        <v>169890000000</v>
      </c>
      <c r="F72" s="160" t="s">
        <v>1099</v>
      </c>
      <c r="H72" s="129" t="s">
        <v>1758</v>
      </c>
    </row>
    <row r="73" spans="2:8" s="17" customFormat="1" ht="15" x14ac:dyDescent="0.3">
      <c r="B73" s="162"/>
      <c r="D73" s="281"/>
      <c r="F73" s="160"/>
      <c r="H73" s="129"/>
    </row>
    <row r="74" spans="2:8" s="17" customFormat="1" ht="15" x14ac:dyDescent="0.3">
      <c r="B74" s="252" t="s">
        <v>1698</v>
      </c>
      <c r="D74" s="299">
        <v>67443.789999999994</v>
      </c>
      <c r="F74" s="254" t="s">
        <v>2070</v>
      </c>
      <c r="H74" s="129" t="s">
        <v>1758</v>
      </c>
    </row>
    <row r="75" spans="2:8" s="17" customFormat="1" ht="15" x14ac:dyDescent="0.3">
      <c r="B75" s="252"/>
      <c r="D75" s="281"/>
      <c r="F75" s="254"/>
      <c r="H75" s="129"/>
    </row>
    <row r="76" spans="2:8" s="17" customFormat="1" ht="15" x14ac:dyDescent="0.3">
      <c r="B76" s="253" t="s">
        <v>2069</v>
      </c>
      <c r="D76" s="300">
        <v>2720000000</v>
      </c>
      <c r="F76" s="160" t="s">
        <v>1099</v>
      </c>
      <c r="H76" s="129"/>
    </row>
    <row r="77" spans="2:8" s="17" customFormat="1" ht="15" x14ac:dyDescent="0.3">
      <c r="B77" s="253"/>
      <c r="D77" s="255"/>
      <c r="F77" s="160"/>
      <c r="H77" s="129"/>
    </row>
    <row r="78" spans="2:8" ht="24" customHeight="1" x14ac:dyDescent="0.3">
      <c r="B78" s="253" t="s">
        <v>2072</v>
      </c>
      <c r="D78" s="300">
        <v>523742</v>
      </c>
      <c r="F78" s="160" t="s">
        <v>1430</v>
      </c>
    </row>
    <row r="79" spans="2:8" s="17" customFormat="1" ht="15" x14ac:dyDescent="0.3">
      <c r="D79" s="281"/>
      <c r="F79" s="160"/>
      <c r="H79" s="129"/>
    </row>
    <row r="80" spans="2:8" s="17" customFormat="1" ht="15" x14ac:dyDescent="0.3">
      <c r="B80" s="253" t="s">
        <v>2071</v>
      </c>
      <c r="D80" s="300">
        <v>18690000000</v>
      </c>
      <c r="F80" s="160" t="s">
        <v>1099</v>
      </c>
      <c r="H80" s="129" t="s">
        <v>1758</v>
      </c>
    </row>
    <row r="81" spans="2:8" s="17" customFormat="1" ht="15" x14ac:dyDescent="0.3">
      <c r="B81" s="162"/>
      <c r="D81" s="281"/>
      <c r="F81" s="160"/>
      <c r="H81" s="129"/>
    </row>
    <row r="82" spans="2:8" s="17" customFormat="1" ht="15" x14ac:dyDescent="0.3">
      <c r="B82" s="252" t="s">
        <v>2073</v>
      </c>
      <c r="D82" s="299">
        <v>8496699.9900000002</v>
      </c>
      <c r="F82" s="254" t="s">
        <v>1430</v>
      </c>
      <c r="H82" s="129"/>
    </row>
    <row r="83" spans="2:8" s="17" customFormat="1" ht="15" x14ac:dyDescent="0.3">
      <c r="B83" s="253" t="s">
        <v>2074</v>
      </c>
      <c r="D83" s="300">
        <v>76470000000</v>
      </c>
      <c r="F83" s="254" t="s">
        <v>1099</v>
      </c>
      <c r="H83" s="129"/>
    </row>
    <row r="84" spans="2:8" s="17" customFormat="1" ht="16.05" customHeight="1" x14ac:dyDescent="0.3">
      <c r="B84" s="253"/>
      <c r="D84" s="281"/>
      <c r="F84" s="254"/>
      <c r="H84" s="129"/>
    </row>
    <row r="85" spans="2:8" s="17" customFormat="1" ht="15" x14ac:dyDescent="0.3">
      <c r="B85" s="253" t="s">
        <v>2075</v>
      </c>
      <c r="D85" s="300">
        <v>1851132</v>
      </c>
      <c r="F85" s="254" t="s">
        <v>1430</v>
      </c>
      <c r="H85" s="129" t="s">
        <v>1758</v>
      </c>
    </row>
    <row r="86" spans="2:8" s="17" customFormat="1" ht="15" x14ac:dyDescent="0.3">
      <c r="B86" s="253" t="s">
        <v>2170</v>
      </c>
      <c r="D86" s="300">
        <v>21290000000</v>
      </c>
      <c r="F86" s="160" t="s">
        <v>1099</v>
      </c>
      <c r="H86" s="129"/>
    </row>
    <row r="87" spans="2:8" s="17" customFormat="1" ht="15" x14ac:dyDescent="0.3">
      <c r="B87" s="252" t="s">
        <v>2076</v>
      </c>
      <c r="D87" s="300">
        <v>373731</v>
      </c>
      <c r="F87" s="254" t="s">
        <v>2088</v>
      </c>
      <c r="H87" s="129"/>
    </row>
    <row r="88" spans="2:8" s="17" customFormat="1" ht="15" x14ac:dyDescent="0.3">
      <c r="B88" s="253" t="s">
        <v>2077</v>
      </c>
      <c r="D88" s="281" t="s">
        <v>1561</v>
      </c>
      <c r="F88" s="160" t="s">
        <v>1199</v>
      </c>
      <c r="H88" s="129" t="s">
        <v>1758</v>
      </c>
    </row>
    <row r="89" spans="2:8" s="17" customFormat="1" ht="15" x14ac:dyDescent="0.3">
      <c r="B89" s="253"/>
      <c r="D89" s="281"/>
      <c r="F89" s="160"/>
      <c r="H89" s="129"/>
    </row>
    <row r="90" spans="2:8" s="17" customFormat="1" ht="15" x14ac:dyDescent="0.3">
      <c r="B90" s="252" t="s">
        <v>2078</v>
      </c>
      <c r="D90" s="300">
        <v>47085</v>
      </c>
      <c r="F90" s="254" t="s">
        <v>2088</v>
      </c>
      <c r="H90" s="129"/>
    </row>
    <row r="91" spans="2:8" s="17" customFormat="1" ht="15" x14ac:dyDescent="0.3">
      <c r="B91" s="253" t="s">
        <v>2079</v>
      </c>
      <c r="D91" s="281"/>
      <c r="F91" s="160"/>
      <c r="H91" s="129"/>
    </row>
    <row r="92" spans="2:8" s="17" customFormat="1" ht="15" x14ac:dyDescent="0.3">
      <c r="B92" s="253"/>
      <c r="D92" s="281"/>
      <c r="F92" s="160"/>
      <c r="H92" s="129"/>
    </row>
    <row r="93" spans="2:8" s="17" customFormat="1" ht="15" x14ac:dyDescent="0.3">
      <c r="B93" s="252" t="s">
        <v>2080</v>
      </c>
      <c r="D93" s="281"/>
      <c r="F93" s="254" t="s">
        <v>2088</v>
      </c>
      <c r="H93" s="129"/>
    </row>
    <row r="94" spans="2:8" s="17" customFormat="1" ht="15" x14ac:dyDescent="0.3">
      <c r="B94" s="253" t="s">
        <v>2081</v>
      </c>
      <c r="D94" s="281"/>
      <c r="F94" s="160" t="s">
        <v>1099</v>
      </c>
      <c r="H94" s="129"/>
    </row>
    <row r="95" spans="2:8" s="17" customFormat="1" ht="15" x14ac:dyDescent="0.3">
      <c r="B95" s="253"/>
      <c r="D95" s="281"/>
      <c r="F95" s="160"/>
      <c r="H95" s="129"/>
    </row>
    <row r="96" spans="2:8" s="17" customFormat="1" ht="15" x14ac:dyDescent="0.3">
      <c r="B96" s="252" t="s">
        <v>2082</v>
      </c>
      <c r="D96" s="300">
        <v>41725</v>
      </c>
      <c r="F96" s="254" t="s">
        <v>2088</v>
      </c>
      <c r="H96" s="129"/>
    </row>
    <row r="97" spans="2:8" s="17" customFormat="1" ht="15" x14ac:dyDescent="0.3">
      <c r="B97" s="253" t="s">
        <v>2083</v>
      </c>
      <c r="D97" s="281"/>
      <c r="F97" s="160" t="s">
        <v>1099</v>
      </c>
      <c r="H97" s="129"/>
    </row>
    <row r="98" spans="2:8" s="17" customFormat="1" ht="15" x14ac:dyDescent="0.3">
      <c r="B98" s="253"/>
      <c r="D98" s="281"/>
      <c r="F98" s="160"/>
      <c r="H98" s="129"/>
    </row>
    <row r="99" spans="2:8" s="17" customFormat="1" ht="15" x14ac:dyDescent="0.3">
      <c r="B99" s="252" t="s">
        <v>2084</v>
      </c>
      <c r="D99" s="300">
        <v>32234</v>
      </c>
      <c r="F99" s="160"/>
      <c r="H99" s="129"/>
    </row>
    <row r="100" spans="2:8" s="17" customFormat="1" ht="15" x14ac:dyDescent="0.3">
      <c r="B100" s="253" t="s">
        <v>2085</v>
      </c>
      <c r="D100" s="286"/>
      <c r="F100" s="160" t="s">
        <v>1099</v>
      </c>
      <c r="H100" s="129"/>
    </row>
    <row r="101" spans="2:8" s="17" customFormat="1" ht="15" x14ac:dyDescent="0.3">
      <c r="B101" s="253"/>
      <c r="D101" s="286"/>
      <c r="F101" s="160"/>
      <c r="H101" s="129"/>
    </row>
    <row r="102" spans="2:8" s="17" customFormat="1" ht="15" x14ac:dyDescent="0.3">
      <c r="B102" s="252" t="s">
        <v>2086</v>
      </c>
      <c r="D102" s="300">
        <v>16583</v>
      </c>
      <c r="F102" s="160" t="s">
        <v>1430</v>
      </c>
      <c r="H102" s="129"/>
    </row>
    <row r="103" spans="2:8" s="17" customFormat="1" ht="15" x14ac:dyDescent="0.3">
      <c r="B103" s="256" t="s">
        <v>2087</v>
      </c>
      <c r="D103" s="281"/>
      <c r="F103" s="160"/>
      <c r="H103" s="129"/>
    </row>
    <row r="104" spans="2:8" s="17" customFormat="1" ht="15" x14ac:dyDescent="0.3">
      <c r="B104" s="162" t="s">
        <v>1427</v>
      </c>
      <c r="D104" s="160" t="s">
        <v>1561</v>
      </c>
      <c r="F104" s="160" t="s">
        <v>1430</v>
      </c>
      <c r="H104" s="129"/>
    </row>
    <row r="105" spans="2:8" s="17" customFormat="1" ht="15" x14ac:dyDescent="0.3">
      <c r="B105" s="145" t="str">
        <f>LEFT(B104,SEARCH(",",B104))&amp;" value"</f>
        <v>Add commodities here, value</v>
      </c>
      <c r="D105" s="161" t="s">
        <v>1561</v>
      </c>
      <c r="F105" s="161" t="s">
        <v>1199</v>
      </c>
      <c r="H105" s="132" t="s">
        <v>1758</v>
      </c>
    </row>
    <row r="106" spans="2:8" s="17" customFormat="1" ht="15" x14ac:dyDescent="0.3">
      <c r="B106" s="37"/>
      <c r="D106" s="123"/>
      <c r="F106" s="123"/>
    </row>
    <row r="107" spans="2:8" s="17" customFormat="1" ht="15" x14ac:dyDescent="0.3">
      <c r="B107" s="124" t="s">
        <v>1896</v>
      </c>
      <c r="D107" s="142"/>
      <c r="F107" s="142"/>
      <c r="H107" s="126"/>
    </row>
    <row r="108" spans="2:8" s="17" customFormat="1" ht="15" x14ac:dyDescent="0.3">
      <c r="B108" s="143" t="s">
        <v>1348</v>
      </c>
      <c r="D108" s="298" t="s">
        <v>1668</v>
      </c>
      <c r="F108" s="160" t="s">
        <v>2096</v>
      </c>
      <c r="H108" s="129"/>
    </row>
    <row r="109" spans="2:8" s="17" customFormat="1" ht="15" x14ac:dyDescent="0.3">
      <c r="B109" s="143" t="s">
        <v>1351</v>
      </c>
      <c r="D109" s="298" t="s">
        <v>1668</v>
      </c>
      <c r="F109" s="160" t="s">
        <v>2096</v>
      </c>
      <c r="H109" s="129"/>
    </row>
    <row r="110" spans="2:8" s="17" customFormat="1" ht="15" x14ac:dyDescent="0.3">
      <c r="B110" s="162" t="s">
        <v>1697</v>
      </c>
      <c r="D110" s="300">
        <v>141657000</v>
      </c>
      <c r="F110" s="254" t="s">
        <v>2021</v>
      </c>
      <c r="H110" s="129"/>
    </row>
    <row r="111" spans="2:8" s="17" customFormat="1" ht="15" x14ac:dyDescent="0.3">
      <c r="B111" s="144" t="str">
        <f>LEFT(B110,SEARCH(",",B110))&amp;" value"</f>
        <v>Crude oil (2709), value</v>
      </c>
      <c r="D111" s="300">
        <v>1158150000000</v>
      </c>
      <c r="F111" s="160" t="s">
        <v>1099</v>
      </c>
      <c r="H111" s="129" t="s">
        <v>1758</v>
      </c>
    </row>
    <row r="112" spans="2:8" s="17" customFormat="1" ht="15" x14ac:dyDescent="0.3">
      <c r="B112" s="252" t="s">
        <v>1698</v>
      </c>
      <c r="D112" s="299">
        <v>67443.789999999994</v>
      </c>
      <c r="F112" s="254" t="s">
        <v>2070</v>
      </c>
      <c r="H112" s="129"/>
    </row>
    <row r="113" spans="2:8" s="17" customFormat="1" ht="15" x14ac:dyDescent="0.3">
      <c r="B113" s="253" t="s">
        <v>2069</v>
      </c>
      <c r="D113" s="300">
        <v>2720000000</v>
      </c>
      <c r="F113" s="160" t="s">
        <v>1099</v>
      </c>
      <c r="H113" s="129" t="s">
        <v>1758</v>
      </c>
    </row>
    <row r="114" spans="2:8" s="17" customFormat="1" ht="15" x14ac:dyDescent="0.3">
      <c r="B114" s="162" t="s">
        <v>1702</v>
      </c>
      <c r="D114" s="300">
        <v>437060</v>
      </c>
      <c r="F114" s="160" t="s">
        <v>1431</v>
      </c>
      <c r="H114" s="129"/>
    </row>
    <row r="115" spans="2:8" s="17" customFormat="1" ht="15" x14ac:dyDescent="0.3">
      <c r="B115" s="144" t="str">
        <f>LEFT(B114,SEARCH(",",B114))&amp;" value"</f>
        <v>Gold (7108), value</v>
      </c>
      <c r="D115" s="300">
        <v>168600000000</v>
      </c>
      <c r="F115" s="160" t="s">
        <v>1099</v>
      </c>
      <c r="H115" s="129" t="s">
        <v>1758</v>
      </c>
    </row>
    <row r="116" spans="2:8" s="17" customFormat="1" ht="15" x14ac:dyDescent="0.3">
      <c r="B116" s="252" t="s">
        <v>2072</v>
      </c>
      <c r="D116" s="300">
        <v>459158</v>
      </c>
      <c r="F116" s="160" t="s">
        <v>1430</v>
      </c>
      <c r="H116" s="129"/>
    </row>
    <row r="117" spans="2:8" s="17" customFormat="1" ht="15" x14ac:dyDescent="0.3">
      <c r="B117" s="253" t="s">
        <v>2089</v>
      </c>
      <c r="D117" s="300">
        <v>16590000000</v>
      </c>
      <c r="F117" s="160" t="s">
        <v>1099</v>
      </c>
      <c r="H117" s="263" t="s">
        <v>2101</v>
      </c>
    </row>
    <row r="118" spans="2:8" s="17" customFormat="1" ht="15" x14ac:dyDescent="0.3">
      <c r="B118" s="253"/>
      <c r="D118" s="281"/>
      <c r="F118" s="160"/>
      <c r="H118" s="129"/>
    </row>
    <row r="119" spans="2:8" s="17" customFormat="1" ht="15" x14ac:dyDescent="0.3">
      <c r="B119" s="252" t="s">
        <v>2092</v>
      </c>
      <c r="D119" s="300">
        <v>40136</v>
      </c>
      <c r="F119" s="160" t="s">
        <v>1007</v>
      </c>
      <c r="H119" s="129"/>
    </row>
    <row r="120" spans="2:8" s="17" customFormat="1" ht="15" x14ac:dyDescent="0.3">
      <c r="B120" s="253" t="s">
        <v>2093</v>
      </c>
      <c r="D120" s="300">
        <v>4307900000</v>
      </c>
      <c r="F120" s="160" t="s">
        <v>1099</v>
      </c>
      <c r="H120" s="129"/>
    </row>
    <row r="121" spans="2:8" s="17" customFormat="1" ht="15" x14ac:dyDescent="0.3">
      <c r="B121" s="253"/>
      <c r="D121" s="284"/>
      <c r="F121" s="160"/>
      <c r="H121" s="129"/>
    </row>
    <row r="122" spans="2:8" s="17" customFormat="1" ht="15" x14ac:dyDescent="0.3">
      <c r="B122" s="252" t="s">
        <v>2084</v>
      </c>
      <c r="D122" s="300">
        <v>11528</v>
      </c>
      <c r="F122" s="160" t="s">
        <v>1430</v>
      </c>
      <c r="H122" s="129"/>
    </row>
    <row r="123" spans="2:8" s="17" customFormat="1" ht="15" x14ac:dyDescent="0.3">
      <c r="B123" s="253" t="s">
        <v>2085</v>
      </c>
      <c r="D123" s="300">
        <v>11250000000</v>
      </c>
      <c r="F123" s="160"/>
      <c r="H123" s="129"/>
    </row>
    <row r="124" spans="2:8" s="17" customFormat="1" ht="15" x14ac:dyDescent="0.3">
      <c r="B124" s="253" t="s">
        <v>2091</v>
      </c>
      <c r="D124" s="295"/>
      <c r="F124" s="160" t="s">
        <v>1430</v>
      </c>
      <c r="H124" s="129"/>
    </row>
    <row r="125" spans="2:8" s="17" customFormat="1" ht="15" x14ac:dyDescent="0.3">
      <c r="B125" s="252" t="s">
        <v>2090</v>
      </c>
      <c r="D125" s="296"/>
      <c r="F125" s="160"/>
      <c r="H125" s="129"/>
    </row>
    <row r="126" spans="2:8" ht="24" customHeight="1" x14ac:dyDescent="0.3">
      <c r="D126" s="283"/>
    </row>
    <row r="127" spans="2:8" s="17" customFormat="1" ht="15" x14ac:dyDescent="0.3">
      <c r="B127" s="162" t="s">
        <v>1427</v>
      </c>
      <c r="D127" s="281" t="s">
        <v>1561</v>
      </c>
      <c r="F127" s="160" t="s">
        <v>1430</v>
      </c>
      <c r="H127" s="129"/>
    </row>
    <row r="128" spans="2:8" s="17" customFormat="1" ht="15" x14ac:dyDescent="0.3">
      <c r="B128" s="145" t="str">
        <f>LEFT(B127,SEARCH(",",B127))&amp;" value"</f>
        <v>Add commodities here, value</v>
      </c>
      <c r="D128" s="282" t="s">
        <v>1561</v>
      </c>
      <c r="F128" s="161" t="s">
        <v>1199</v>
      </c>
      <c r="H128" s="132" t="s">
        <v>1758</v>
      </c>
    </row>
    <row r="129" spans="2:16" s="17" customFormat="1" ht="15" x14ac:dyDescent="0.3">
      <c r="B129" s="37"/>
      <c r="D129" s="283"/>
      <c r="F129" s="123"/>
    </row>
    <row r="130" spans="2:16" s="17" customFormat="1" ht="15" x14ac:dyDescent="0.3">
      <c r="B130" s="124" t="s">
        <v>1897</v>
      </c>
      <c r="D130" s="302"/>
      <c r="F130" s="147"/>
      <c r="H130" s="126"/>
    </row>
    <row r="131" spans="2:16" s="17" customFormat="1" ht="30" x14ac:dyDescent="0.3">
      <c r="B131" s="143" t="s">
        <v>1595</v>
      </c>
      <c r="D131" s="286" t="s">
        <v>1668</v>
      </c>
      <c r="F131" s="160" t="s">
        <v>2022</v>
      </c>
      <c r="H131" s="129"/>
    </row>
    <row r="132" spans="2:16" s="17" customFormat="1" ht="45" x14ac:dyDescent="0.3">
      <c r="B132" s="148" t="s">
        <v>1596</v>
      </c>
      <c r="D132" s="286" t="s">
        <v>1668</v>
      </c>
      <c r="F132" s="160" t="s">
        <v>2157</v>
      </c>
      <c r="H132" s="129"/>
    </row>
    <row r="133" spans="2:16" s="17" customFormat="1" ht="45" x14ac:dyDescent="0.3">
      <c r="B133" s="149" t="s">
        <v>1609</v>
      </c>
      <c r="D133" s="388">
        <v>0.52</v>
      </c>
      <c r="F133" s="160" t="s">
        <v>1941</v>
      </c>
      <c r="H133" s="132"/>
      <c r="P133" s="194"/>
    </row>
    <row r="134" spans="2:16" s="17" customFormat="1" ht="15" x14ac:dyDescent="0.3">
      <c r="B134" s="37"/>
      <c r="D134" s="283"/>
      <c r="F134" s="123"/>
    </row>
    <row r="135" spans="2:16" s="17" customFormat="1" ht="15" x14ac:dyDescent="0.3">
      <c r="B135" s="124" t="s">
        <v>1898</v>
      </c>
      <c r="D135" s="302"/>
      <c r="F135" s="147"/>
      <c r="H135" s="126"/>
    </row>
    <row r="136" spans="2:16" s="17" customFormat="1" ht="45" x14ac:dyDescent="0.3">
      <c r="B136" s="148" t="s">
        <v>1835</v>
      </c>
      <c r="D136" s="286" t="s">
        <v>1668</v>
      </c>
      <c r="F136" s="160" t="s">
        <v>2158</v>
      </c>
      <c r="H136" s="129"/>
    </row>
    <row r="137" spans="2:16" s="17" customFormat="1" ht="15" x14ac:dyDescent="0.3">
      <c r="B137" s="197" t="s">
        <v>1842</v>
      </c>
      <c r="C137" s="198"/>
      <c r="D137" s="303"/>
      <c r="E137" s="198"/>
      <c r="F137" s="125"/>
      <c r="H137" s="129"/>
    </row>
    <row r="138" spans="2:16" s="17" customFormat="1" ht="15" x14ac:dyDescent="0.3">
      <c r="B138" s="162" t="s">
        <v>1697</v>
      </c>
      <c r="D138" s="300">
        <v>141657000</v>
      </c>
      <c r="F138" s="160" t="s">
        <v>2021</v>
      </c>
      <c r="H138" s="129"/>
    </row>
    <row r="139" spans="2:16" s="17" customFormat="1" ht="15" x14ac:dyDescent="0.3">
      <c r="B139" s="162" t="s">
        <v>1721</v>
      </c>
      <c r="D139" s="281" t="s">
        <v>1561</v>
      </c>
      <c r="F139" s="160" t="s">
        <v>1429</v>
      </c>
      <c r="H139" s="129"/>
    </row>
    <row r="140" spans="2:16" s="17" customFormat="1" ht="15" x14ac:dyDescent="0.3">
      <c r="B140" s="199" t="s">
        <v>1427</v>
      </c>
      <c r="C140" s="153"/>
      <c r="D140" s="282" t="s">
        <v>1561</v>
      </c>
      <c r="E140" s="153"/>
      <c r="F140" s="161" t="s">
        <v>1430</v>
      </c>
      <c r="H140" s="129"/>
    </row>
    <row r="141" spans="2:16" s="17" customFormat="1" ht="15" x14ac:dyDescent="0.3">
      <c r="B141" s="197" t="s">
        <v>1843</v>
      </c>
      <c r="C141" s="198"/>
      <c r="D141" s="303"/>
      <c r="E141" s="198"/>
      <c r="F141" s="125"/>
      <c r="H141" s="129"/>
    </row>
    <row r="142" spans="2:16" s="17" customFormat="1" ht="15" x14ac:dyDescent="0.3">
      <c r="B142" s="162" t="s">
        <v>1697</v>
      </c>
      <c r="D142" s="300"/>
      <c r="F142" s="160" t="s">
        <v>1428</v>
      </c>
      <c r="H142" s="129"/>
    </row>
    <row r="143" spans="2:16" s="17" customFormat="1" ht="15" x14ac:dyDescent="0.3">
      <c r="B143" s="144" t="str">
        <f>LEFT(B142,SEARCH(",",B142))&amp;" value"</f>
        <v>Crude oil (2709), value</v>
      </c>
      <c r="D143" s="281" t="s">
        <v>1561</v>
      </c>
      <c r="F143" s="160" t="s">
        <v>1199</v>
      </c>
      <c r="H143" s="129" t="s">
        <v>1758</v>
      </c>
    </row>
    <row r="144" spans="2:16" s="17" customFormat="1" ht="15" x14ac:dyDescent="0.3">
      <c r="B144" s="162" t="s">
        <v>1721</v>
      </c>
      <c r="D144" s="284">
        <v>141736600</v>
      </c>
      <c r="F144" s="160" t="s">
        <v>2171</v>
      </c>
      <c r="H144" s="129"/>
    </row>
    <row r="145" spans="2:8" s="17" customFormat="1" ht="15" x14ac:dyDescent="0.3">
      <c r="B145" s="144" t="str">
        <f>LEFT(B144,SEARCH(",",B144))&amp;" value"</f>
        <v>Natural gas (2711), value</v>
      </c>
      <c r="D145" s="281" t="s">
        <v>1561</v>
      </c>
      <c r="F145" s="160" t="s">
        <v>1199</v>
      </c>
      <c r="H145" s="129" t="s">
        <v>1758</v>
      </c>
    </row>
    <row r="146" spans="2:8" s="17" customFormat="1" ht="15" x14ac:dyDescent="0.3">
      <c r="B146" s="162" t="s">
        <v>1427</v>
      </c>
      <c r="D146" s="281" t="s">
        <v>1561</v>
      </c>
      <c r="F146" s="160" t="s">
        <v>1430</v>
      </c>
      <c r="H146" s="129"/>
    </row>
    <row r="147" spans="2:8" s="17" customFormat="1" ht="15" x14ac:dyDescent="0.3">
      <c r="B147" s="144" t="str">
        <f>LEFT(B146,SEARCH(",",B146))&amp;" value"</f>
        <v>Add commodities here, value</v>
      </c>
      <c r="D147" s="281" t="s">
        <v>1561</v>
      </c>
      <c r="F147" s="160" t="s">
        <v>1199</v>
      </c>
      <c r="H147" s="129" t="s">
        <v>1758</v>
      </c>
    </row>
    <row r="148" spans="2:8" s="17" customFormat="1" ht="30" x14ac:dyDescent="0.3">
      <c r="B148" s="196" t="s">
        <v>1844</v>
      </c>
      <c r="C148" s="153"/>
      <c r="D148" s="282" t="s">
        <v>1561</v>
      </c>
      <c r="E148" s="153"/>
      <c r="F148" s="161" t="s">
        <v>1199</v>
      </c>
      <c r="G148" s="153"/>
      <c r="H148" s="132"/>
    </row>
    <row r="149" spans="2:8" s="17" customFormat="1" ht="15" x14ac:dyDescent="0.3">
      <c r="B149" s="37"/>
      <c r="D149" s="283"/>
      <c r="F149" s="26"/>
    </row>
    <row r="150" spans="2:8" s="17" customFormat="1" ht="16.05" customHeight="1" x14ac:dyDescent="0.3">
      <c r="B150" s="124" t="s">
        <v>1899</v>
      </c>
      <c r="D150" s="302"/>
      <c r="F150" s="147"/>
      <c r="H150" s="126"/>
    </row>
    <row r="151" spans="2:8" s="17" customFormat="1" ht="45" x14ac:dyDescent="0.3">
      <c r="B151" s="148" t="s">
        <v>1600</v>
      </c>
      <c r="D151" s="286" t="s">
        <v>1000</v>
      </c>
      <c r="F151" s="160" t="s">
        <v>2159</v>
      </c>
      <c r="H151" s="129"/>
    </row>
    <row r="152" spans="2:8" s="17" customFormat="1" ht="30.75" customHeight="1" x14ac:dyDescent="0.3">
      <c r="B152" s="152" t="s">
        <v>1597</v>
      </c>
      <c r="D152" s="282"/>
      <c r="F152" s="161"/>
      <c r="H152" s="132"/>
    </row>
    <row r="153" spans="2:8" s="17" customFormat="1" ht="15" x14ac:dyDescent="0.3">
      <c r="B153" s="37"/>
      <c r="D153" s="283"/>
      <c r="F153" s="26"/>
    </row>
    <row r="154" spans="2:8" s="17" customFormat="1" ht="15" x14ac:dyDescent="0.3">
      <c r="B154" s="124" t="s">
        <v>1900</v>
      </c>
      <c r="D154" s="302"/>
      <c r="F154" s="147"/>
      <c r="H154" s="126"/>
    </row>
    <row r="155" spans="2:8" s="17" customFormat="1" ht="30" x14ac:dyDescent="0.3">
      <c r="B155" s="148" t="s">
        <v>1601</v>
      </c>
      <c r="D155" s="286" t="s">
        <v>1000</v>
      </c>
      <c r="F155" s="160" t="s">
        <v>2160</v>
      </c>
      <c r="H155" s="129"/>
    </row>
    <row r="156" spans="2:8" s="17" customFormat="1" ht="30.75" customHeight="1" x14ac:dyDescent="0.3">
      <c r="B156" s="152" t="s">
        <v>1598</v>
      </c>
      <c r="D156" s="282"/>
      <c r="F156" s="161"/>
      <c r="H156" s="132"/>
    </row>
    <row r="157" spans="2:8" s="17" customFormat="1" ht="15" x14ac:dyDescent="0.3">
      <c r="B157" s="37"/>
      <c r="D157" s="283"/>
      <c r="F157" s="26"/>
    </row>
    <row r="158" spans="2:8" s="17" customFormat="1" ht="15" x14ac:dyDescent="0.3">
      <c r="B158" s="124" t="s">
        <v>1901</v>
      </c>
      <c r="D158" s="302"/>
      <c r="F158" s="147"/>
      <c r="H158" s="126"/>
    </row>
    <row r="159" spans="2:8" s="17" customFormat="1" ht="30" x14ac:dyDescent="0.3">
      <c r="B159" s="148" t="s">
        <v>1603</v>
      </c>
      <c r="D159" s="286" t="s">
        <v>1000</v>
      </c>
      <c r="F159" s="281" t="str">
        <f>IF(D159=Lists!$K$4,"&lt; Input URL to data source &gt;",IF(D159=Lists!$K$5,"&lt; Reference section in EITI Report or URL &gt;",IF(D159=Lists!$K$6,"&lt; Reference evidence of non-applicability &gt;","")))</f>
        <v>&lt; Reference evidence of non-applicability &gt;</v>
      </c>
      <c r="H159" s="129"/>
    </row>
    <row r="160" spans="2:8" s="17" customFormat="1" ht="15" x14ac:dyDescent="0.3">
      <c r="B160" s="152" t="s">
        <v>1599</v>
      </c>
      <c r="D160" s="282"/>
      <c r="F160" s="161"/>
      <c r="H160" s="132"/>
    </row>
    <row r="161" spans="2:8" s="17" customFormat="1" ht="15" x14ac:dyDescent="0.3">
      <c r="B161" s="37"/>
      <c r="D161" s="283"/>
      <c r="F161" s="26"/>
    </row>
    <row r="162" spans="2:8" s="17" customFormat="1" ht="15" x14ac:dyDescent="0.3">
      <c r="B162" s="124" t="s">
        <v>1902</v>
      </c>
      <c r="D162" s="302"/>
      <c r="F162" s="147"/>
      <c r="H162" s="126"/>
    </row>
    <row r="163" spans="2:8" s="17" customFormat="1" ht="45" x14ac:dyDescent="0.3">
      <c r="B163" s="148" t="str">
        <f>"Does the government disclose information on"&amp;RIGHT(B162,LEN(B162)-SEARCH(":",B162,1))&amp;"?"</f>
        <v>Does the government disclose information on Direct subnational payments?</v>
      </c>
      <c r="D163" s="286" t="s">
        <v>1000</v>
      </c>
      <c r="F163" s="160" t="s">
        <v>2161</v>
      </c>
      <c r="H163" s="129"/>
    </row>
    <row r="164" spans="2:8" s="17" customFormat="1" ht="15" x14ac:dyDescent="0.3">
      <c r="B164" s="152" t="s">
        <v>1602</v>
      </c>
      <c r="D164" s="161"/>
      <c r="F164" s="161" t="s">
        <v>1199</v>
      </c>
      <c r="H164" s="132"/>
    </row>
    <row r="165" spans="2:8" s="17" customFormat="1" ht="15" x14ac:dyDescent="0.3">
      <c r="B165" s="37"/>
      <c r="D165" s="123"/>
      <c r="F165" s="26"/>
    </row>
    <row r="166" spans="2:8" s="17" customFormat="1" ht="15" x14ac:dyDescent="0.3">
      <c r="B166" s="124" t="s">
        <v>1903</v>
      </c>
      <c r="D166" s="147"/>
      <c r="F166" s="26"/>
      <c r="H166" s="126"/>
    </row>
    <row r="167" spans="2:8" s="17" customFormat="1" ht="30" x14ac:dyDescent="0.3">
      <c r="B167" s="149" t="s">
        <v>1518</v>
      </c>
      <c r="D167" s="218">
        <f>IFERROR(IF(_xlfn.DAYS('Part 1 - About'!$E$24,'Part 1 - About'!$E$20)/365&gt;0,_xlfn.DAYS('Part 1 - About'!$E$24,'Part 1 - About'!$E$20)/365,_xlfn.DAYS('Part 1 - About'!$E$27,'Part 1 - About'!$E$20)/365),"Automatically completed using the 1. About sheet")</f>
        <v>-124.08493150684932</v>
      </c>
      <c r="F167" s="26"/>
      <c r="H167" s="132"/>
    </row>
    <row r="168" spans="2:8" s="17" customFormat="1" ht="15" x14ac:dyDescent="0.3">
      <c r="B168" s="37"/>
      <c r="D168" s="123"/>
      <c r="F168" s="26"/>
    </row>
    <row r="169" spans="2:8" s="17" customFormat="1" ht="15" x14ac:dyDescent="0.3">
      <c r="B169" s="124" t="s">
        <v>1904</v>
      </c>
      <c r="D169" s="147"/>
      <c r="F169" s="147"/>
      <c r="H169" s="126"/>
    </row>
    <row r="170" spans="2:8" s="17" customFormat="1" ht="45" x14ac:dyDescent="0.3">
      <c r="B170" s="143" t="s">
        <v>1659</v>
      </c>
      <c r="D170" s="160" t="s">
        <v>1668</v>
      </c>
      <c r="F170" s="160" t="s">
        <v>2098</v>
      </c>
      <c r="H170" s="129"/>
    </row>
    <row r="171" spans="2:8" s="17" customFormat="1" ht="30" x14ac:dyDescent="0.3">
      <c r="B171" s="144" t="s">
        <v>1606</v>
      </c>
      <c r="D171" s="160" t="s">
        <v>1668</v>
      </c>
      <c r="F171" s="286" t="s">
        <v>2099</v>
      </c>
      <c r="H171" s="129"/>
    </row>
    <row r="172" spans="2:8" s="17" customFormat="1" ht="15" x14ac:dyDescent="0.3">
      <c r="B172" s="127" t="s">
        <v>1604</v>
      </c>
      <c r="D172" s="160" t="s">
        <v>1668</v>
      </c>
      <c r="F172" s="285" t="s">
        <v>2100</v>
      </c>
      <c r="H172" s="129"/>
    </row>
    <row r="173" spans="2:8" s="17" customFormat="1" ht="15" x14ac:dyDescent="0.3">
      <c r="B173" s="130" t="s">
        <v>1605</v>
      </c>
      <c r="D173" s="160" t="s">
        <v>1668</v>
      </c>
      <c r="F173" s="287" t="s">
        <v>2099</v>
      </c>
      <c r="H173" s="129"/>
    </row>
    <row r="174" spans="2:8" s="17" customFormat="1" ht="15" x14ac:dyDescent="0.3">
      <c r="B174" s="127" t="s">
        <v>1607</v>
      </c>
      <c r="D174" s="160" t="s">
        <v>1668</v>
      </c>
      <c r="F174" s="285" t="s">
        <v>2100</v>
      </c>
      <c r="H174" s="129"/>
    </row>
    <row r="175" spans="2:8" s="17" customFormat="1" ht="15" x14ac:dyDescent="0.3">
      <c r="B175" s="131" t="s">
        <v>1608</v>
      </c>
      <c r="D175" s="161" t="s">
        <v>1668</v>
      </c>
      <c r="F175" s="254" t="s">
        <v>2099</v>
      </c>
      <c r="H175" s="132"/>
    </row>
    <row r="176" spans="2:8" s="17" customFormat="1" ht="15" x14ac:dyDescent="0.3">
      <c r="B176" s="37"/>
      <c r="D176" s="123"/>
      <c r="F176" s="26"/>
    </row>
    <row r="177" spans="2:16" s="17" customFormat="1" ht="30" x14ac:dyDescent="0.3">
      <c r="B177" s="124" t="s">
        <v>1905</v>
      </c>
      <c r="D177" s="147"/>
      <c r="F177" s="147"/>
      <c r="H177" s="126"/>
    </row>
    <row r="178" spans="2:16" s="17" customFormat="1" ht="165" x14ac:dyDescent="0.3">
      <c r="B178" s="148" t="s">
        <v>1610</v>
      </c>
      <c r="D178" s="161" t="s">
        <v>1668</v>
      </c>
      <c r="F178" s="161" t="s">
        <v>2162</v>
      </c>
      <c r="H178" s="129"/>
    </row>
    <row r="179" spans="2:16" s="17" customFormat="1" ht="30" x14ac:dyDescent="0.3">
      <c r="B179" s="152" t="s">
        <v>1666</v>
      </c>
      <c r="D179" s="161" t="s">
        <v>1561</v>
      </c>
      <c r="F179" s="160" t="s">
        <v>1099</v>
      </c>
      <c r="H179" s="132"/>
    </row>
    <row r="180" spans="2:16" s="17" customFormat="1" ht="15" x14ac:dyDescent="0.3">
      <c r="B180" s="37"/>
      <c r="D180" s="123"/>
      <c r="F180" s="26"/>
    </row>
    <row r="181" spans="2:16" s="17" customFormat="1" ht="15" x14ac:dyDescent="0.3">
      <c r="B181" s="124" t="s">
        <v>1906</v>
      </c>
      <c r="D181" s="147"/>
      <c r="F181" s="147"/>
      <c r="H181" s="126"/>
    </row>
    <row r="182" spans="2:16" s="17" customFormat="1" ht="30" x14ac:dyDescent="0.3">
      <c r="B182" s="148" t="s">
        <v>1611</v>
      </c>
      <c r="D182" s="160" t="s">
        <v>1000</v>
      </c>
      <c r="F182" s="160" t="s">
        <v>2163</v>
      </c>
      <c r="H182" s="129"/>
    </row>
    <row r="183" spans="2:16" s="17" customFormat="1" ht="30" x14ac:dyDescent="0.3">
      <c r="B183" s="151" t="s">
        <v>1613</v>
      </c>
      <c r="D183" s="160" t="s">
        <v>1000</v>
      </c>
      <c r="F183" s="160"/>
      <c r="H183" s="129"/>
    </row>
    <row r="184" spans="2:16" s="17" customFormat="1" ht="30" x14ac:dyDescent="0.3">
      <c r="B184" s="152" t="s">
        <v>1943</v>
      </c>
      <c r="D184" s="160" t="s">
        <v>1000</v>
      </c>
      <c r="F184" s="161"/>
      <c r="H184" s="132"/>
      <c r="P184" s="194"/>
    </row>
    <row r="185" spans="2:16" s="17" customFormat="1" ht="15" x14ac:dyDescent="0.3">
      <c r="B185" s="37"/>
      <c r="D185" s="123"/>
      <c r="F185" s="26"/>
    </row>
    <row r="186" spans="2:16" s="17" customFormat="1" ht="30" x14ac:dyDescent="0.3">
      <c r="B186" s="124" t="s">
        <v>1907</v>
      </c>
      <c r="D186" s="147"/>
      <c r="F186" s="147"/>
      <c r="H186" s="126"/>
    </row>
    <row r="187" spans="2:16" s="17" customFormat="1" ht="45" x14ac:dyDescent="0.3">
      <c r="B187" s="148" t="s">
        <v>1614</v>
      </c>
      <c r="D187" s="160" t="s">
        <v>1586</v>
      </c>
      <c r="F187" s="160" t="s">
        <v>2164</v>
      </c>
      <c r="H187" s="129"/>
    </row>
    <row r="188" spans="2:16" s="17" customFormat="1" ht="30" x14ac:dyDescent="0.3">
      <c r="B188" s="148" t="s">
        <v>1615</v>
      </c>
      <c r="D188" s="160" t="s">
        <v>1668</v>
      </c>
      <c r="F188" s="160" t="s">
        <v>2164</v>
      </c>
      <c r="H188" s="129"/>
    </row>
    <row r="189" spans="2:16" s="17" customFormat="1" ht="45" x14ac:dyDescent="0.3">
      <c r="B189" s="149" t="s">
        <v>1616</v>
      </c>
      <c r="D189" s="161" t="s">
        <v>1954</v>
      </c>
      <c r="F189" s="258" t="s">
        <v>2165</v>
      </c>
      <c r="H189" s="132"/>
    </row>
    <row r="190" spans="2:16" s="17" customFormat="1" ht="15" x14ac:dyDescent="0.3">
      <c r="B190" s="37"/>
      <c r="D190" s="123"/>
      <c r="F190" s="26"/>
    </row>
    <row r="191" spans="2:16" s="17" customFormat="1" ht="15" x14ac:dyDescent="0.3">
      <c r="B191" s="124" t="s">
        <v>1908</v>
      </c>
      <c r="D191" s="147"/>
      <c r="F191" s="147"/>
      <c r="H191" s="126"/>
    </row>
    <row r="192" spans="2:16" s="17" customFormat="1" ht="30" x14ac:dyDescent="0.3">
      <c r="B192" s="148" t="s">
        <v>1617</v>
      </c>
      <c r="D192" s="160" t="s">
        <v>1587</v>
      </c>
      <c r="F192" s="160" t="str">
        <f>IF(D192=Lists!$K$4,"&lt; Input URL to data source &gt;",IF(D192=Lists!$K$5,"&lt; Reference section in EITI Report or URL &gt;",IF(D192=Lists!$K$6,"&lt; Reference evidence of non-applicability &gt;","")))</f>
        <v/>
      </c>
      <c r="H192" s="129"/>
    </row>
    <row r="193" spans="2:8" s="17" customFormat="1" ht="30" x14ac:dyDescent="0.3">
      <c r="B193" s="151" t="s">
        <v>1672</v>
      </c>
      <c r="D193" s="160" t="s">
        <v>1587</v>
      </c>
      <c r="F193" s="160"/>
      <c r="H193" s="129"/>
    </row>
    <row r="194" spans="2:8" s="17" customFormat="1" ht="30" x14ac:dyDescent="0.3">
      <c r="B194" s="151" t="s">
        <v>1673</v>
      </c>
      <c r="D194" s="160" t="s">
        <v>1587</v>
      </c>
      <c r="E194" s="133"/>
      <c r="F194" s="160"/>
      <c r="H194" s="129"/>
    </row>
    <row r="195" spans="2:8" s="17" customFormat="1" ht="15" x14ac:dyDescent="0.3">
      <c r="B195" s="148" t="s">
        <v>1674</v>
      </c>
      <c r="D195" s="160" t="s">
        <v>1668</v>
      </c>
      <c r="F195" s="163" t="s">
        <v>2166</v>
      </c>
      <c r="H195" s="129"/>
    </row>
    <row r="196" spans="2:8" s="17" customFormat="1" ht="30" x14ac:dyDescent="0.3">
      <c r="B196" s="151" t="s">
        <v>1675</v>
      </c>
      <c r="D196" s="307">
        <v>59967</v>
      </c>
      <c r="F196" s="160" t="s">
        <v>1099</v>
      </c>
      <c r="H196" s="129"/>
    </row>
    <row r="197" spans="2:8" s="17" customFormat="1" ht="30" x14ac:dyDescent="0.3">
      <c r="B197" s="151" t="s">
        <v>1676</v>
      </c>
      <c r="D197" s="307">
        <v>4737217266</v>
      </c>
      <c r="F197" s="160" t="s">
        <v>1099</v>
      </c>
      <c r="H197" s="129"/>
    </row>
    <row r="198" spans="2:8" s="17" customFormat="1" ht="30" x14ac:dyDescent="0.3">
      <c r="B198" s="148" t="s">
        <v>1846</v>
      </c>
      <c r="D198" s="160" t="s">
        <v>1668</v>
      </c>
      <c r="F198" s="163" t="s">
        <v>2166</v>
      </c>
      <c r="H198" s="129"/>
    </row>
    <row r="199" spans="2:8" s="17" customFormat="1" ht="30" x14ac:dyDescent="0.3">
      <c r="B199" s="151" t="s">
        <v>1847</v>
      </c>
      <c r="D199" s="160">
        <v>0</v>
      </c>
      <c r="F199" s="160" t="s">
        <v>1099</v>
      </c>
      <c r="H199" s="129"/>
    </row>
    <row r="200" spans="2:8" s="17" customFormat="1" ht="30" x14ac:dyDescent="0.3">
      <c r="B200" s="152" t="s">
        <v>1848</v>
      </c>
      <c r="D200" s="307">
        <v>19632480</v>
      </c>
      <c r="F200" s="160" t="s">
        <v>1099</v>
      </c>
      <c r="H200" s="132"/>
    </row>
    <row r="201" spans="2:8" s="17" customFormat="1" ht="15" x14ac:dyDescent="0.3">
      <c r="B201" s="37"/>
      <c r="D201" s="123"/>
      <c r="F201" s="26"/>
    </row>
    <row r="202" spans="2:8" s="17" customFormat="1" ht="15" x14ac:dyDescent="0.3">
      <c r="B202" s="124" t="s">
        <v>1909</v>
      </c>
      <c r="D202" s="147"/>
      <c r="F202" s="147"/>
      <c r="H202" s="126"/>
    </row>
    <row r="203" spans="2:8" s="17" customFormat="1" ht="30" x14ac:dyDescent="0.3">
      <c r="B203" s="148" t="s">
        <v>1677</v>
      </c>
      <c r="D203" s="160" t="s">
        <v>1668</v>
      </c>
      <c r="F203" s="160" t="s">
        <v>2167</v>
      </c>
      <c r="H203" s="129"/>
    </row>
    <row r="204" spans="2:8" s="17" customFormat="1" ht="30" x14ac:dyDescent="0.3">
      <c r="B204" s="152" t="s">
        <v>1618</v>
      </c>
      <c r="D204" s="161"/>
      <c r="F204" s="161"/>
      <c r="H204" s="132"/>
    </row>
    <row r="205" spans="2:8" s="17" customFormat="1" ht="15" x14ac:dyDescent="0.3">
      <c r="B205" s="37"/>
      <c r="D205" s="123"/>
      <c r="F205" s="26"/>
    </row>
    <row r="206" spans="2:8" s="17" customFormat="1" ht="15" x14ac:dyDescent="0.3">
      <c r="B206" s="124" t="s">
        <v>1910</v>
      </c>
      <c r="D206" s="154"/>
      <c r="F206" s="155"/>
      <c r="H206" s="126"/>
    </row>
    <row r="207" spans="2:8" s="17" customFormat="1" ht="30" x14ac:dyDescent="0.3">
      <c r="B207" s="156" t="s">
        <v>1657</v>
      </c>
      <c r="D207" s="160" t="s">
        <v>1668</v>
      </c>
      <c r="F207" s="254" t="s">
        <v>2097</v>
      </c>
      <c r="H207" s="129"/>
    </row>
    <row r="208" spans="2:8" s="17" customFormat="1" ht="30" x14ac:dyDescent="0.3">
      <c r="B208" s="148" t="s">
        <v>1932</v>
      </c>
      <c r="D208" s="307">
        <v>2810962000000</v>
      </c>
      <c r="F208" s="160" t="s">
        <v>1099</v>
      </c>
      <c r="H208" s="129"/>
    </row>
    <row r="209" spans="2:8" s="17" customFormat="1" ht="15" x14ac:dyDescent="0.3">
      <c r="B209" s="143" t="s">
        <v>1759</v>
      </c>
      <c r="D209" s="307">
        <v>1119518000000</v>
      </c>
      <c r="F209" s="160" t="s">
        <v>1099</v>
      </c>
      <c r="H209" s="129"/>
    </row>
    <row r="210" spans="2:8" s="17" customFormat="1" ht="15" x14ac:dyDescent="0.3">
      <c r="B210" s="127" t="s">
        <v>1619</v>
      </c>
      <c r="D210" s="307">
        <v>3930480000000</v>
      </c>
      <c r="F210" s="160" t="s">
        <v>1099</v>
      </c>
      <c r="H210" s="129"/>
    </row>
    <row r="211" spans="2:8" s="17" customFormat="1" ht="15" x14ac:dyDescent="0.3">
      <c r="B211" s="127" t="s">
        <v>1620</v>
      </c>
      <c r="D211" s="307">
        <v>409270000000</v>
      </c>
      <c r="F211" s="160" t="s">
        <v>1099</v>
      </c>
      <c r="H211" s="129"/>
    </row>
    <row r="212" spans="2:8" s="17" customFormat="1" ht="15.6" customHeight="1" x14ac:dyDescent="0.3">
      <c r="B212" s="127" t="s">
        <v>1621</v>
      </c>
      <c r="D212" s="300">
        <v>662430000000</v>
      </c>
      <c r="F212" s="160" t="s">
        <v>1099</v>
      </c>
      <c r="H212" s="129"/>
    </row>
    <row r="213" spans="2:8" s="17" customFormat="1" ht="16.2" customHeight="1" x14ac:dyDescent="0.3">
      <c r="B213" s="127" t="s">
        <v>1622</v>
      </c>
      <c r="D213" s="300">
        <v>2485680245000</v>
      </c>
      <c r="F213" s="160" t="s">
        <v>1099</v>
      </c>
      <c r="H213" s="129"/>
    </row>
    <row r="214" spans="2:8" s="17" customFormat="1" ht="15" x14ac:dyDescent="0.3">
      <c r="B214" s="127" t="s">
        <v>1623</v>
      </c>
      <c r="D214" s="307">
        <v>2738000000000</v>
      </c>
      <c r="F214" s="160" t="s">
        <v>1099</v>
      </c>
      <c r="H214" s="129"/>
    </row>
    <row r="215" spans="2:8" s="17" customFormat="1" ht="15" x14ac:dyDescent="0.3">
      <c r="B215" s="127" t="s">
        <v>1933</v>
      </c>
      <c r="D215" s="306"/>
      <c r="F215" s="160" t="s">
        <v>1935</v>
      </c>
      <c r="H215" s="129"/>
    </row>
    <row r="216" spans="2:8" s="17" customFormat="1" ht="15" x14ac:dyDescent="0.3">
      <c r="B216" s="127" t="s">
        <v>1934</v>
      </c>
      <c r="D216" s="306"/>
      <c r="F216" s="160" t="s">
        <v>1935</v>
      </c>
      <c r="H216" s="129"/>
    </row>
    <row r="217" spans="2:8" s="17" customFormat="1" ht="15" x14ac:dyDescent="0.3">
      <c r="B217" s="127" t="s">
        <v>1624</v>
      </c>
      <c r="D217" s="306"/>
      <c r="F217" s="160" t="s">
        <v>1935</v>
      </c>
      <c r="H217" s="129"/>
    </row>
    <row r="218" spans="2:8" s="17" customFormat="1" ht="15" x14ac:dyDescent="0.3">
      <c r="B218" s="127" t="s">
        <v>1625</v>
      </c>
      <c r="D218" s="306"/>
      <c r="F218" s="160" t="s">
        <v>1935</v>
      </c>
      <c r="H218" s="129"/>
    </row>
    <row r="219" spans="2:8" s="17" customFormat="1" ht="15" x14ac:dyDescent="0.3">
      <c r="B219" s="127" t="s">
        <v>1636</v>
      </c>
      <c r="D219" s="281"/>
      <c r="F219" s="160"/>
      <c r="H219" s="129"/>
    </row>
    <row r="220" spans="2:8" s="17" customFormat="1" ht="15" x14ac:dyDescent="0.3">
      <c r="B220" s="141" t="s">
        <v>1637</v>
      </c>
      <c r="D220" s="161"/>
      <c r="F220" s="161"/>
      <c r="H220" s="132"/>
    </row>
    <row r="221" spans="2:8" s="17" customFormat="1" ht="15" x14ac:dyDescent="0.3">
      <c r="B221" s="26"/>
      <c r="D221" s="157"/>
      <c r="F221" s="26"/>
    </row>
    <row r="222" spans="2:8" s="17" customFormat="1" ht="15" x14ac:dyDescent="0.3">
      <c r="B222" s="124" t="s">
        <v>1948</v>
      </c>
      <c r="D222" s="125"/>
      <c r="F222" s="125"/>
      <c r="H222" s="126"/>
    </row>
    <row r="223" spans="2:8" s="17" customFormat="1" ht="15" x14ac:dyDescent="0.3">
      <c r="B223" s="127" t="s">
        <v>1519</v>
      </c>
      <c r="D223" s="128"/>
      <c r="F223" s="128"/>
      <c r="H223" s="129"/>
    </row>
    <row r="224" spans="2:8" s="17" customFormat="1" ht="45" x14ac:dyDescent="0.3">
      <c r="B224" s="144" t="s">
        <v>1945</v>
      </c>
      <c r="D224" s="160" t="s">
        <v>1668</v>
      </c>
      <c r="F224" s="160" t="s">
        <v>2168</v>
      </c>
      <c r="H224" s="129"/>
    </row>
    <row r="225" spans="1:8" s="17" customFormat="1" ht="45" x14ac:dyDescent="0.3">
      <c r="A225" s="133"/>
      <c r="B225" s="212" t="s">
        <v>1946</v>
      </c>
      <c r="C225" s="135"/>
      <c r="D225" s="160" t="s">
        <v>1668</v>
      </c>
      <c r="F225" s="257" t="s">
        <v>2094</v>
      </c>
      <c r="H225" s="129"/>
    </row>
    <row r="226" spans="1:8" s="17" customFormat="1" ht="30" x14ac:dyDescent="0.3">
      <c r="B226" s="145" t="s">
        <v>1947</v>
      </c>
      <c r="C226" s="135"/>
      <c r="D226" s="161" t="s">
        <v>1668</v>
      </c>
      <c r="F226" s="258" t="s">
        <v>2095</v>
      </c>
      <c r="H226" s="132"/>
    </row>
    <row r="227" spans="1:8" s="17" customFormat="1" ht="15.6" thickBot="1" x14ac:dyDescent="0.35">
      <c r="B227" s="158"/>
      <c r="C227" s="71"/>
      <c r="D227" s="159"/>
      <c r="E227" s="71"/>
      <c r="F227" s="158"/>
      <c r="G227" s="71"/>
      <c r="H227" s="71"/>
    </row>
    <row r="228" spans="1:8" s="17" customFormat="1" ht="15" x14ac:dyDescent="0.3">
      <c r="B228" s="26"/>
      <c r="D228" s="157"/>
      <c r="F228" s="26"/>
    </row>
    <row r="229" spans="1:8" s="17" customFormat="1" ht="15.6" thickBot="1" x14ac:dyDescent="0.35">
      <c r="B229" s="330" t="s">
        <v>1851</v>
      </c>
      <c r="C229" s="331"/>
      <c r="D229" s="331"/>
      <c r="E229" s="331"/>
      <c r="F229" s="331"/>
      <c r="G229" s="331"/>
      <c r="H229" s="331"/>
    </row>
    <row r="230" spans="1:8" s="17" customFormat="1" ht="15" x14ac:dyDescent="0.3">
      <c r="B230" s="332" t="s">
        <v>1870</v>
      </c>
      <c r="C230" s="333"/>
      <c r="D230" s="333"/>
      <c r="E230" s="333"/>
      <c r="F230" s="333"/>
      <c r="G230" s="333"/>
      <c r="H230" s="333"/>
    </row>
    <row r="231" spans="1:8" s="17" customFormat="1" ht="15.6" thickBot="1" x14ac:dyDescent="0.35">
      <c r="B231" s="217"/>
      <c r="C231" s="217"/>
      <c r="D231" s="217"/>
      <c r="E231" s="217"/>
      <c r="F231" s="217"/>
      <c r="G231" s="217"/>
      <c r="H231" s="217"/>
    </row>
    <row r="232" spans="1:8" s="17" customFormat="1" ht="15" x14ac:dyDescent="0.3">
      <c r="B232" s="320" t="s">
        <v>1850</v>
      </c>
      <c r="C232" s="320"/>
      <c r="D232" s="320"/>
      <c r="E232" s="320"/>
      <c r="F232" s="320"/>
      <c r="G232" s="320"/>
      <c r="H232" s="320"/>
    </row>
    <row r="233" spans="1:8" s="17" customFormat="1" ht="15.75" customHeight="1" x14ac:dyDescent="0.3">
      <c r="B233" s="309" t="s">
        <v>1871</v>
      </c>
      <c r="C233" s="309"/>
      <c r="D233" s="309"/>
      <c r="E233" s="309"/>
      <c r="F233" s="309"/>
      <c r="G233" s="309"/>
      <c r="H233" s="309"/>
    </row>
    <row r="234" spans="1:8" s="17" customFormat="1" ht="15" x14ac:dyDescent="0.3">
      <c r="B234" s="320" t="s">
        <v>1872</v>
      </c>
      <c r="C234" s="320"/>
      <c r="D234" s="320"/>
      <c r="E234" s="320"/>
      <c r="F234" s="320"/>
      <c r="G234" s="320"/>
      <c r="H234" s="320"/>
    </row>
    <row r="235" spans="1:8" s="17" customFormat="1" ht="15" x14ac:dyDescent="0.3">
      <c r="B235" s="26"/>
      <c r="D235" s="157"/>
      <c r="F235" s="26"/>
    </row>
    <row r="236" spans="1:8" s="17" customFormat="1" ht="15" x14ac:dyDescent="0.3">
      <c r="B236" s="26"/>
      <c r="D236" s="157"/>
      <c r="F236" s="26"/>
    </row>
    <row r="237" spans="1:8" s="17" customFormat="1" ht="15" x14ac:dyDescent="0.3">
      <c r="B237" s="26"/>
      <c r="D237" s="157"/>
      <c r="F237" s="26"/>
    </row>
    <row r="238" spans="1:8" s="17" customFormat="1" ht="15" x14ac:dyDescent="0.3"/>
    <row r="239" spans="1:8" ht="16.2" x14ac:dyDescent="0.3"/>
    <row r="240" spans="1:8" ht="16.2" x14ac:dyDescent="0.3"/>
    <row r="241" ht="16.2" x14ac:dyDescent="0.3"/>
    <row r="242" ht="16.2" x14ac:dyDescent="0.3"/>
    <row r="243" ht="16.2" x14ac:dyDescent="0.3"/>
    <row r="244" ht="16.2" x14ac:dyDescent="0.3"/>
    <row r="245" ht="16.2" x14ac:dyDescent="0.3"/>
    <row r="246" ht="16.2" x14ac:dyDescent="0.3"/>
    <row r="247" ht="16.2" x14ac:dyDescent="0.3"/>
    <row r="248" ht="16.2" x14ac:dyDescent="0.3"/>
    <row r="249" ht="16.2" x14ac:dyDescent="0.3"/>
    <row r="250" ht="16.2" x14ac:dyDescent="0.3"/>
    <row r="251" ht="16.2" x14ac:dyDescent="0.3"/>
    <row r="252" ht="16.2" x14ac:dyDescent="0.3"/>
    <row r="253" ht="16.2" x14ac:dyDescent="0.3"/>
    <row r="254" ht="16.2" x14ac:dyDescent="0.3"/>
    <row r="255" ht="16.2" x14ac:dyDescent="0.3"/>
    <row r="256" ht="16.2" x14ac:dyDescent="0.3"/>
    <row r="257" ht="16.2" x14ac:dyDescent="0.3"/>
    <row r="258" ht="16.2" x14ac:dyDescent="0.3"/>
    <row r="259" ht="16.2" x14ac:dyDescent="0.3"/>
    <row r="275" spans="4:4" ht="24" customHeight="1" x14ac:dyDescent="0.3">
      <c r="D275" s="150"/>
    </row>
  </sheetData>
  <mergeCells count="12">
    <mergeCell ref="B234:H234"/>
    <mergeCell ref="B3:H3"/>
    <mergeCell ref="B4:H4"/>
    <mergeCell ref="B5:H5"/>
    <mergeCell ref="B6:H6"/>
    <mergeCell ref="B7:H7"/>
    <mergeCell ref="B8:H8"/>
    <mergeCell ref="B229:H229"/>
    <mergeCell ref="B230:H230"/>
    <mergeCell ref="B232:H232"/>
    <mergeCell ref="B233:H233"/>
    <mergeCell ref="B9:H9"/>
  </mergeCells>
  <dataValidations xWindow="714" yWindow="589" count="2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0:D124 D138:D140 D67:D78 D80:D105 D127:D128 D142:D147"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9 F71 F81 F73 F138:F140 F142 F104 F102 F124 F114 F116 F127 F146 F67 F144 F122"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98 D223:D226 D34:D36 D26:D31 D49:D50 D136 D61 D65:D66 D108:D109 D131:D132 D207 D151 D155 D159 D163 D170:D175 D39:D46 D182:D184 D187:D189 D192:D195 D203 D54:D58 D19:D2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48" xr:uid="{7082261E-C7B1-4F74-81CF-A7794A2F9992}">
      <formula1>0</formula1>
    </dataValidation>
    <dataValidation type="textLength" allowBlank="1" showInputMessage="1" showErrorMessage="1" errorTitle="Please do not edit these cells" error="Please do not edit these cells" sqref="B166:B167 B169 B154:B156 B235:B237 B135 B150:B152 B158:B160 B162:B164 B130:B133 D275 D167"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14"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212"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213"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52 D156 D160 D164 D179 D196:D197 D199:D200 D204"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17"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18"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52 F156 F160 F164 F183:F184 F208:F214 F204 F193:F194 F219:F220"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19"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20"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46 B71 B73 B138:B140 B142 B81 B104 B144 B127 B67 B69 B114 B110" xr:uid="{8E4A7729-626F-4674-B975-3B334A3975DE}">
      <formula1>Commodities_list</formula1>
    </dataValidation>
    <dataValidation type="whole" allowBlank="1" showInputMessage="1" showErrorMessage="1" errorTitle="Please do not edit these cells" error="Please do not edit these cells" sqref="B191:B197 B170:B175 B177:B179 B181:B184 B186:B189 B202:B204 B222:B226" xr:uid="{286182BE-B58B-4B5D-8529-F453ED5F7915}">
      <formula1>10000</formula1>
      <formula2>50000</formula2>
    </dataValidation>
    <dataValidation type="whole" allowBlank="1" showInputMessage="1" showErrorMessage="1" errorTitle="Please do not edit these cells" error="Please do not edit these cells" sqref="B227:H228 B206:B220" xr:uid="{41BDBFD2-EE60-47A7-B7DF-916D7BB2FB21}">
      <formula1>4</formula1>
      <formula2>5</formula2>
    </dataValidation>
    <dataValidation allowBlank="1" showInputMessage="1" showErrorMessage="1" promptTitle="Name of the registry" prompt="Please input the name of the Beneficial Ownership Registry" sqref="D51" xr:uid="{3ACD06CC-881D-4ACF-957D-1D1389DCCC4F}"/>
    <dataValidation allowBlank="1" showInputMessage="1" showErrorMessage="1" promptTitle="Additional relevant files" prompt="If several files relevant to the report exist, please indicate as such here. If several, please copy this into several rows." sqref="D51"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15:F218" xr:uid="{541820E9-9F26-4712-A681-25A67BF16B28}">
      <formula1>0</formula1>
    </dataValidation>
    <dataValidation allowBlank="1" showInputMessage="1" showErrorMessage="1" errorTitle="Please do not edit these cells" error="Please do not edit these cells" sqref="B198:B200" xr:uid="{07FE9B1E-D8D5-4CDF-B4C7-CACFEBEDBF5D}"/>
    <dataValidation type="whole" allowBlank="1" showInputMessage="1" showErrorMessage="1" errorTitle="Do not edit these cells" error="Please do not edit these cells" sqref="B231"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16"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15" xr:uid="{D06DCB01-0C0E-444C-9C6D-1307A8C5A77D}">
      <formula1>2</formula1>
    </dataValidation>
    <dataValidation type="whole" showInputMessage="1" showErrorMessage="1" sqref="A72:C72 B47:B62 B65:B66 A70:C70 A71 F190:F191 B201:C201 D201:D202 F201:F202 B205:C205 D205:D206 F23:F25 D23:D25 F32:F33 D32:D33 F37:F38 D37:D38 F47:F48 D47:D48 F52:F53 D52:D53 F59:F60 D59:D60 B68 D106:D107 F106:F107 B129:C129 D129:D130 F129:F130 B134:C134 F133:F135 B137:G137 B141:G141 F205:F206 B128 B149:C149 D149:D150 F149:F150 B153:C153 D153:D154 F153:F154 B157:C157 D157:D158 F157:F158 B161:C161 D161:D162 F161:F162 B165:C165 B168:C168 B176:C176 D176:D177 F176:F177 B180:C180 D180:D181 F180:F181 B185:C185 D185:D186 F185:F186 B190:C190 D190:D191 C71 C130:C133 C135:C136 H153 C150:C152 C154:C156 C158:C160 C162:C164 C166:C167 C169:C175 C177:C179 C181:C184 C186:C189 C191:C200 C202:C204 D17:D18 F17:F18 B147:B148 D134:D135 F165:F169 C142:C148 H180 H176 H168 H165 H161 H157 H129 H134 E138:E140 G138:G140 H149 C138:C140 I1:I16 H23 H106 F62:F64 D62:D64 C12:H16 A1:A69 C17:C69 B105:B109 B111 B115 H205 H201 H190 H185 H62 H59 H52 H47 H37 H32 A222:A226 C222:C226 F221:F222 D221:D222 C206:C220 G142:G226 E142:E226 B221:C221 H221 B136 D165:D166 D168:D169 B10:H10 B11:F11 B143 B1:H1 B145 B12:B43 B45 C73:C77 A73:A77 E17:E77 G17:G77 A79:A109 E127:E136 C127:C128 G127:G136 C79:C125 E79:E125 G79:G125" xr:uid="{6A93E331-6DF3-4956-AEDE-9E6DEEE23BF9}">
      <formula1>999999</formula1>
      <formula2>99999999</formula2>
    </dataValidation>
    <dataValidation showInputMessage="1" showErrorMessage="1" sqref="B63:B64" xr:uid="{E96A8412-175F-4338-B466-F567B8680AE6}"/>
    <dataValidation type="textLength" allowBlank="1" showInputMessage="1" showErrorMessage="1" sqref="H17:H22 H24:H31 H33:H36 H38:H46 H48:H51 H53:H58 H60:H61 H130:H133 H135:H148 H150:H152 H154:H156 H158:H160 H162:H164 H166:H167 H169:H175 H177:H179 H181:H184 H186:H189 H191:H200 H202:H204 H206:H220 H222:H226 H63:H77 H79:H105 H127:H128 H107:H125" xr:uid="{ECF840E1-BECD-4B6A-B1FB-476E3B5C3F3A}">
      <formula1>0</formula1>
      <formula2>350</formula2>
    </dataValidation>
    <dataValidation type="whole" showInputMessage="1" showErrorMessage="1" errorTitle="Do not edit these cells" error="Please do not edit these cells" sqref="B2:H9" xr:uid="{F30C273A-6525-4313-BF64-AEB86719648F}">
      <formula1>999999</formula1>
      <formula2>99999999</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09:D210" xr:uid="{7E85E72D-BA05-418F-9613-B3350052F8DF}">
      <formula1>2</formula1>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8" r:id="rId4" location="r2-5" display="EITI Requirement 2.5" xr:uid="{00000000-0004-0000-0200-00000A000000}"/>
    <hyperlink ref="B53" r:id="rId5" location="r2-6" display="EITI Requirement 2.6" xr:uid="{00000000-0004-0000-0200-00000B000000}"/>
    <hyperlink ref="B60" r:id="rId6" location="r3-1" display="EITI Requirement 3.1" xr:uid="{00000000-0004-0000-0200-00000C000000}"/>
    <hyperlink ref="B64" r:id="rId7" xr:uid="{00000000-0004-0000-0200-00000D000000}"/>
    <hyperlink ref="B107" r:id="rId8" location="r3-3" display="EITI Requirement 3.3" xr:uid="{00000000-0004-0000-0200-00000E000000}"/>
    <hyperlink ref="B130" r:id="rId9" location="r4-1" display="EITI Requirement 4.1" xr:uid="{00000000-0004-0000-0200-00000F000000}"/>
    <hyperlink ref="B135" r:id="rId10" location="r4-2" display="EITI Requirement 4.2" xr:uid="{00000000-0004-0000-0200-000010000000}"/>
    <hyperlink ref="B150" r:id="rId11" location="r4-3" display="EITI Requirement 4.3" xr:uid="{00000000-0004-0000-0200-000011000000}"/>
    <hyperlink ref="B154" r:id="rId12" location="r4-4" display="EITI Requirement 4.4" xr:uid="{00000000-0004-0000-0200-000012000000}"/>
    <hyperlink ref="B158" r:id="rId13" location="r4-5" display="EITI Requirement 4.5" xr:uid="{00000000-0004-0000-0200-000013000000}"/>
    <hyperlink ref="B162" r:id="rId14" location="r4-6" display="EITI Requirement 4.6" xr:uid="{00000000-0004-0000-0200-000014000000}"/>
    <hyperlink ref="B166" r:id="rId15" location="r4-8" display="EITI Requirement 4.8" xr:uid="{00000000-0004-0000-0200-000016000000}"/>
    <hyperlink ref="B169" r:id="rId16" location="r4-9" display="EITI Requirement 4.9" xr:uid="{00000000-0004-0000-0200-000017000000}"/>
    <hyperlink ref="B177" r:id="rId17" location="r5-1" display="EITI Requirement 5.1" xr:uid="{00000000-0004-0000-0200-000018000000}"/>
    <hyperlink ref="B181" r:id="rId18" location="r5-2" display="EITI Requirement 5.2" xr:uid="{00000000-0004-0000-0200-000019000000}"/>
    <hyperlink ref="B186" r:id="rId19" location="r5-3" display="EITI Requirement 5.3" xr:uid="{00000000-0004-0000-0200-00001A000000}"/>
    <hyperlink ref="B202" r:id="rId20" location="r6-2" display="EITI Requirement 6.2" xr:uid="{00000000-0004-0000-0200-00001B000000}"/>
    <hyperlink ref="B206" r:id="rId21" location="r6-3" display="EITI Requirement 6.3" xr:uid="{00000000-0004-0000-0200-00001C000000}"/>
    <hyperlink ref="B191" r:id="rId22" location="r6-1" display="EITI Requirement 6.1" xr:uid="{00000000-0004-0000-0200-000027000000}"/>
    <hyperlink ref="B33" r:id="rId23" location="r2-3" xr:uid="{37B4EDC1-B71E-4913-8AFB-F12611AEFFD5}"/>
    <hyperlink ref="B208" r:id="rId24" xr:uid="{C617A177-3D20-4FE6-A273-853EDEC861A7}"/>
    <hyperlink ref="B230:F230" r:id="rId25" display="Give us your feedback or report a conflict in the data! Write to us at  data@eiti.org" xr:uid="{3FA22EFF-FF94-4799-88A3-B6E47F7EA5DF}"/>
    <hyperlink ref="B229:F229" r:id="rId26" display="For the latest version of Summary data templates, see  https://eiti.org/summary-data-template" xr:uid="{81D1286E-131F-487C-851A-0A200B3AD468}"/>
    <hyperlink ref="B63" r:id="rId27" location="r3-2" display="EITI Requirement 3.2" xr:uid="{CE111D86-D62A-4947-9C13-FF9656A3A753}"/>
    <hyperlink ref="B222" r:id="rId28" location="r6-4" xr:uid="{96BFE352-3017-4C6C-A4DE-1CEBE3EDBC7A}"/>
    <hyperlink ref="F225" r:id="rId29" display="https://www.epaguyana.org/" xr:uid="{EE28E147-C22A-4ABA-AE28-D1D4C22147B0}"/>
    <hyperlink ref="F226" r:id="rId30" xr:uid="{4CD1EAEA-10F9-4440-9BE7-1175E18F7867}"/>
    <hyperlink ref="F189" r:id="rId31" xr:uid="{ED6BEC35-230F-4A02-8A07-4D5553CDC0CF}"/>
  </hyperlinks>
  <pageMargins left="0.25" right="0.25" top="0.75" bottom="0.75" header="0.3" footer="0.3"/>
  <pageSetup paperSize="8" fitToHeight="0" orientation="landscape" horizontalDpi="2400" verticalDpi="2400" r:id="rId32"/>
  <customProperties>
    <customPr name="OrphanNamesChecked" r:id="rId33"/>
  </customProperties>
  <extLst>
    <ext xmlns:x14="http://schemas.microsoft.com/office/spreadsheetml/2009/9/main" uri="{CCE6A557-97BC-4b89-ADB6-D9C93CAAB3DF}">
      <x14:dataValidations xmlns:xm="http://schemas.microsoft.com/office/excel/2006/main" xWindow="714" yWindow="589" count="2">
        <x14:dataValidation type="list" allowBlank="1" showInputMessage="1" showErrorMessage="1" xr:uid="{00000000-0002-0000-0200-000005000000}">
          <x14:formula1>
            <xm:f>Lists!$K$3:$K$7</xm:f>
          </x14:formula1>
          <xm:sqref>D235:D237</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F70 F72 F147:F148 F143 F79:F80 F86 F105 F111 F113 F115 F128 F145 F68 F76:F77 F88:F89 F91:F92 F94:F95 F97:F101 F103 F125 F123 F117:F121 F196:F197 F199:F200 F179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44"/>
  <sheetViews>
    <sheetView showGridLines="0" topLeftCell="D69" zoomScale="99" zoomScaleNormal="99" workbookViewId="0">
      <selection activeCell="L77" sqref="L77"/>
    </sheetView>
  </sheetViews>
  <sheetFormatPr defaultColWidth="4" defaultRowHeight="24" customHeight="1" x14ac:dyDescent="0.3"/>
  <cols>
    <col min="1" max="1" width="4" style="17"/>
    <col min="2" max="2" width="60.21875" style="17" customWidth="1"/>
    <col min="3" max="3" width="44.44140625" style="17" customWidth="1"/>
    <col min="4" max="4" width="38.77734375" style="17" customWidth="1"/>
    <col min="5" max="5" width="23" style="17" customWidth="1"/>
    <col min="6" max="6" width="21.44140625" style="17" customWidth="1"/>
    <col min="7"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321" t="s">
        <v>1911</v>
      </c>
      <c r="C2" s="321"/>
      <c r="D2" s="321"/>
      <c r="E2" s="321"/>
      <c r="F2" s="321"/>
      <c r="G2" s="321"/>
      <c r="H2" s="321"/>
      <c r="I2" s="321"/>
      <c r="J2" s="321"/>
    </row>
    <row r="3" spans="2:12" x14ac:dyDescent="0.3">
      <c r="B3" s="322" t="s">
        <v>1647</v>
      </c>
      <c r="C3" s="322"/>
      <c r="D3" s="322"/>
      <c r="E3" s="322"/>
      <c r="F3" s="322"/>
      <c r="G3" s="322"/>
      <c r="H3" s="322"/>
      <c r="I3" s="322"/>
      <c r="J3" s="322"/>
    </row>
    <row r="4" spans="2:12" ht="15" x14ac:dyDescent="0.3">
      <c r="B4" s="324" t="s">
        <v>1912</v>
      </c>
      <c r="C4" s="324"/>
      <c r="D4" s="324"/>
      <c r="E4" s="324"/>
      <c r="F4" s="324"/>
      <c r="G4" s="324"/>
      <c r="H4" s="324"/>
      <c r="I4" s="324"/>
      <c r="J4" s="324"/>
    </row>
    <row r="5" spans="2:12" ht="15" x14ac:dyDescent="0.3">
      <c r="B5" s="324" t="s">
        <v>1913</v>
      </c>
      <c r="C5" s="324"/>
      <c r="D5" s="324"/>
      <c r="E5" s="324"/>
      <c r="F5" s="324"/>
      <c r="G5" s="324"/>
      <c r="H5" s="324"/>
      <c r="I5" s="324"/>
      <c r="J5" s="324"/>
    </row>
    <row r="6" spans="2:12" ht="15" x14ac:dyDescent="0.3">
      <c r="B6" s="324" t="s">
        <v>1914</v>
      </c>
      <c r="C6" s="324"/>
      <c r="D6" s="324"/>
      <c r="E6" s="324"/>
      <c r="F6" s="324"/>
      <c r="G6" s="324"/>
      <c r="H6" s="324"/>
      <c r="I6" s="324"/>
      <c r="J6" s="324"/>
    </row>
    <row r="7" spans="2:12" ht="15.6" customHeight="1" x14ac:dyDescent="0.3">
      <c r="B7" s="324" t="s">
        <v>1915</v>
      </c>
      <c r="C7" s="324"/>
      <c r="D7" s="324"/>
      <c r="E7" s="324"/>
      <c r="F7" s="324"/>
      <c r="G7" s="324"/>
      <c r="H7" s="324"/>
      <c r="I7" s="324"/>
      <c r="J7" s="324"/>
    </row>
    <row r="8" spans="2:12" ht="15" x14ac:dyDescent="0.35">
      <c r="B8" s="328" t="s">
        <v>1916</v>
      </c>
      <c r="C8" s="328"/>
      <c r="D8" s="328"/>
      <c r="E8" s="328"/>
      <c r="F8" s="328"/>
      <c r="G8" s="328"/>
      <c r="H8" s="328"/>
      <c r="I8" s="328"/>
      <c r="J8" s="328"/>
    </row>
    <row r="9" spans="2:12" ht="15" x14ac:dyDescent="0.3"/>
    <row r="10" spans="2:12" x14ac:dyDescent="0.3">
      <c r="B10" s="336" t="s">
        <v>1642</v>
      </c>
      <c r="C10" s="336"/>
      <c r="D10" s="336"/>
      <c r="E10" s="336"/>
      <c r="F10" s="336"/>
      <c r="G10" s="336"/>
      <c r="H10" s="336"/>
      <c r="I10" s="336"/>
      <c r="J10" s="336"/>
    </row>
    <row r="11" spans="2:12" s="188" customFormat="1" ht="25.5" customHeight="1" x14ac:dyDescent="0.3">
      <c r="B11" s="337" t="s">
        <v>1635</v>
      </c>
      <c r="C11" s="337"/>
      <c r="D11" s="337"/>
      <c r="E11" s="337"/>
      <c r="F11" s="337"/>
      <c r="G11" s="337"/>
      <c r="H11" s="337"/>
      <c r="I11" s="337"/>
      <c r="J11" s="337"/>
    </row>
    <row r="12" spans="2:12" s="32" customFormat="1" ht="15" x14ac:dyDescent="0.3">
      <c r="B12" s="338"/>
      <c r="C12" s="338"/>
      <c r="D12" s="338"/>
      <c r="E12" s="338"/>
      <c r="F12" s="338"/>
      <c r="G12" s="338"/>
      <c r="H12" s="338"/>
      <c r="I12" s="338"/>
      <c r="J12" s="338"/>
    </row>
    <row r="13" spans="2:12" s="32" customFormat="1" ht="18.600000000000001" x14ac:dyDescent="0.3">
      <c r="B13" s="339" t="s">
        <v>1571</v>
      </c>
      <c r="C13" s="339"/>
      <c r="D13" s="339"/>
      <c r="E13" s="339"/>
      <c r="F13" s="339"/>
      <c r="G13" s="339"/>
      <c r="H13" s="339"/>
      <c r="I13" s="339"/>
      <c r="J13" s="339"/>
    </row>
    <row r="14" spans="2:12" s="32" customFormat="1" ht="15" x14ac:dyDescent="0.3">
      <c r="B14" s="164" t="s">
        <v>1572</v>
      </c>
      <c r="C14" s="164" t="s">
        <v>1840</v>
      </c>
      <c r="D14" s="17" t="s">
        <v>1573</v>
      </c>
      <c r="E14" s="17" t="s">
        <v>1678</v>
      </c>
      <c r="F14" s="165"/>
      <c r="G14" s="166"/>
    </row>
    <row r="15" spans="2:12" s="32" customFormat="1" ht="15" x14ac:dyDescent="0.3">
      <c r="B15" s="279" t="s">
        <v>1966</v>
      </c>
      <c r="C15" s="17" t="s">
        <v>1838</v>
      </c>
      <c r="D15" s="214" t="s">
        <v>1000</v>
      </c>
      <c r="E15" s="167">
        <f>SUMIF(Government_revenues_table[Government entity],Government_agencies[[#This Row],[Full name of agency]],Government_revenues_table[Revenue value])</f>
        <v>5382451309</v>
      </c>
      <c r="F15" s="166"/>
      <c r="G15" s="166"/>
    </row>
    <row r="16" spans="2:12" s="32" customFormat="1" ht="15" x14ac:dyDescent="0.3">
      <c r="B16" s="279" t="s">
        <v>1967</v>
      </c>
      <c r="C16" s="17" t="s">
        <v>1838</v>
      </c>
      <c r="D16" s="214" t="s">
        <v>1000</v>
      </c>
      <c r="E16" s="167">
        <f>SUMIF(Government_revenues_table[Government entity],Government_agencies[[#This Row],[Full name of agency]],Government_revenues_table[Revenue value])</f>
        <v>5017017810</v>
      </c>
      <c r="F16" s="166"/>
      <c r="G16" s="17"/>
      <c r="J16" s="165"/>
      <c r="K16" s="165"/>
      <c r="L16" s="165"/>
    </row>
    <row r="17" spans="2:12" s="32" customFormat="1" ht="15" x14ac:dyDescent="0.3">
      <c r="B17" s="279" t="s">
        <v>2054</v>
      </c>
      <c r="C17" s="17" t="s">
        <v>1838</v>
      </c>
      <c r="D17" s="214" t="s">
        <v>1000</v>
      </c>
      <c r="E17" s="167">
        <f>SUMIF(Government_revenues_table[Government entity],Government_agencies[[#This Row],[Full name of agency]],Government_revenues_table[Revenue value])</f>
        <v>1233474253</v>
      </c>
      <c r="F17" s="166"/>
      <c r="G17" s="17"/>
      <c r="J17" s="166"/>
      <c r="K17" s="166"/>
      <c r="L17" s="166"/>
    </row>
    <row r="18" spans="2:12" s="32" customFormat="1" ht="15" x14ac:dyDescent="0.3">
      <c r="B18" s="279" t="s">
        <v>1969</v>
      </c>
      <c r="C18" s="17" t="s">
        <v>1838</v>
      </c>
      <c r="D18" s="214" t="s">
        <v>1000</v>
      </c>
      <c r="E18" s="167">
        <f>SUMIF(Government_revenues_table[Government entity],Government_agencies[[#This Row],[Full name of agency]],Government_revenues_table[Revenue value])</f>
        <v>3686854000</v>
      </c>
      <c r="J18" s="166"/>
      <c r="K18" s="166"/>
      <c r="L18" s="166"/>
    </row>
    <row r="19" spans="2:12" s="32" customFormat="1" ht="15" x14ac:dyDescent="0.3">
      <c r="B19" s="279" t="s">
        <v>1970</v>
      </c>
      <c r="C19" s="17" t="s">
        <v>1838</v>
      </c>
      <c r="D19" s="214" t="s">
        <v>1000</v>
      </c>
      <c r="E19" s="167">
        <f>SUMIF(Government_revenues_table[Government entity],Government_agencies[[#This Row],[Full name of agency]],Government_revenues_table[Revenue value])</f>
        <v>993278801</v>
      </c>
      <c r="J19" s="166"/>
      <c r="K19" s="166"/>
      <c r="L19" s="166"/>
    </row>
    <row r="20" spans="2:12" s="32" customFormat="1" ht="15" x14ac:dyDescent="0.3">
      <c r="B20" s="279" t="s">
        <v>1971</v>
      </c>
      <c r="C20" s="32" t="s">
        <v>1838</v>
      </c>
      <c r="D20" s="214" t="s">
        <v>1000</v>
      </c>
      <c r="E20" s="167">
        <f>SUMIF(Government_revenues_table[Government entity],Government_agencies[[#This Row],[Full name of agency]],Government_revenues_table[Revenue value])</f>
        <v>693506382</v>
      </c>
      <c r="J20" s="166"/>
      <c r="K20" s="166"/>
      <c r="L20" s="166"/>
    </row>
    <row r="21" spans="2:12" s="32" customFormat="1" ht="15" x14ac:dyDescent="0.3">
      <c r="B21" s="279" t="s">
        <v>1972</v>
      </c>
      <c r="C21" s="32" t="s">
        <v>1838</v>
      </c>
      <c r="D21" s="214" t="s">
        <v>1000</v>
      </c>
      <c r="E21" s="167">
        <f>SUMIF(Government_revenues_table[Government entity],Government_agencies[[#This Row],[Full name of agency]],Government_revenues_table[Revenue value])</f>
        <v>33624348</v>
      </c>
      <c r="J21" s="166"/>
      <c r="K21" s="166"/>
      <c r="L21" s="166"/>
    </row>
    <row r="22" spans="2:12" s="32" customFormat="1" ht="15" x14ac:dyDescent="0.3">
      <c r="B22" s="279" t="s">
        <v>2061</v>
      </c>
      <c r="C22" s="32" t="s">
        <v>1838</v>
      </c>
      <c r="D22" s="214" t="s">
        <v>1000</v>
      </c>
      <c r="E22" s="167">
        <f>SUMIF(Government_revenues_table[Government entity],Government_agencies[[#This Row],[Full name of agency]],Government_revenues_table[Revenue value])</f>
        <v>36046400</v>
      </c>
      <c r="J22" s="166"/>
      <c r="K22" s="166"/>
      <c r="L22" s="166"/>
    </row>
    <row r="23" spans="2:12" s="32" customFormat="1" ht="15" x14ac:dyDescent="0.3">
      <c r="B23" s="279" t="s">
        <v>2056</v>
      </c>
      <c r="C23" s="32" t="s">
        <v>1838</v>
      </c>
      <c r="D23" s="214" t="s">
        <v>1000</v>
      </c>
      <c r="E23" s="167">
        <f>SUMIF(Government_revenues_table[Government entity],Government_agencies[[#This Row],[Full name of agency]],Government_revenues_table[Revenue value])</f>
        <v>48221733</v>
      </c>
      <c r="J23" s="166"/>
      <c r="K23" s="166"/>
      <c r="L23" s="166"/>
    </row>
    <row r="24" spans="2:12" s="32" customFormat="1" ht="15" x14ac:dyDescent="0.3">
      <c r="B24" s="279" t="s">
        <v>1974</v>
      </c>
      <c r="C24" s="32" t="s">
        <v>1838</v>
      </c>
      <c r="D24" s="214" t="s">
        <v>1000</v>
      </c>
      <c r="E24" s="167">
        <f>SUMIF(Government_revenues_table[Government entity],Government_agencies[[#This Row],[Full name of agency]],Government_revenues_table[Revenue value])</f>
        <v>556556010</v>
      </c>
      <c r="J24" s="166"/>
      <c r="K24" s="166"/>
      <c r="L24" s="166"/>
    </row>
    <row r="25" spans="2:12" s="32" customFormat="1" ht="15" x14ac:dyDescent="0.3">
      <c r="B25" s="279" t="s">
        <v>2034</v>
      </c>
      <c r="C25" s="32" t="s">
        <v>1838</v>
      </c>
      <c r="D25" s="214" t="s">
        <v>1000</v>
      </c>
      <c r="E25" s="167">
        <f>SUMIF(Government_revenues_table[Government entity],Government_agencies[[#This Row],[Full name of agency]],Government_revenues_table[Revenue value])</f>
        <v>0</v>
      </c>
      <c r="J25" s="166"/>
      <c r="K25" s="166"/>
      <c r="L25" s="166"/>
    </row>
    <row r="26" spans="2:12" s="32" customFormat="1" ht="15" x14ac:dyDescent="0.3">
      <c r="B26" s="279"/>
      <c r="D26" s="214"/>
      <c r="E26" s="167">
        <f>SUMIF(Government_revenues_table[Government entity],Government_agencies[[#This Row],[Full name of agency]],Government_revenues_table[Revenue value])</f>
        <v>0</v>
      </c>
      <c r="J26" s="166"/>
      <c r="K26" s="166"/>
      <c r="L26" s="166"/>
    </row>
    <row r="27" spans="2:12" s="32" customFormat="1" ht="15" x14ac:dyDescent="0.3">
      <c r="B27" s="279"/>
      <c r="D27" s="214"/>
      <c r="E27" s="167">
        <f>SUMIF(Government_revenues_table[Government entity],Government_agencies[[#This Row],[Full name of agency]],Government_revenues_table[Revenue value])</f>
        <v>0</v>
      </c>
      <c r="J27" s="166"/>
      <c r="K27" s="166"/>
      <c r="L27" s="166"/>
    </row>
    <row r="28" spans="2:12" s="32" customFormat="1" ht="15" x14ac:dyDescent="0.3">
      <c r="B28" s="164"/>
      <c r="C28" s="32" t="s">
        <v>1838</v>
      </c>
      <c r="D28" s="214"/>
      <c r="E28" s="167"/>
      <c r="J28" s="166"/>
      <c r="K28" s="166"/>
      <c r="L28" s="166"/>
    </row>
    <row r="29" spans="2:12" s="32" customFormat="1" ht="15" x14ac:dyDescent="0.3">
      <c r="C29" s="17"/>
      <c r="D29" s="17"/>
      <c r="E29" s="213"/>
    </row>
    <row r="30" spans="2:12" s="32" customFormat="1" ht="15" x14ac:dyDescent="0.3">
      <c r="C30" s="17"/>
      <c r="D30" s="167"/>
    </row>
    <row r="31" spans="2:12" s="32" customFormat="1" ht="18.600000000000001" x14ac:dyDescent="0.3">
      <c r="B31" s="339" t="s">
        <v>1569</v>
      </c>
      <c r="C31" s="339"/>
      <c r="D31" s="339"/>
      <c r="E31" s="339"/>
      <c r="F31" s="339"/>
      <c r="G31" s="339"/>
      <c r="H31" s="339"/>
      <c r="I31" s="339"/>
      <c r="J31" s="339"/>
    </row>
    <row r="32" spans="2:12" s="32" customFormat="1" ht="15" x14ac:dyDescent="0.3">
      <c r="B32" s="340" t="s">
        <v>1639</v>
      </c>
      <c r="C32" s="341"/>
      <c r="D32" s="342"/>
      <c r="E32" s="165"/>
    </row>
    <row r="33" spans="2:9" s="32" customFormat="1" ht="15" x14ac:dyDescent="0.3">
      <c r="B33" s="169" t="s">
        <v>1661</v>
      </c>
      <c r="C33" s="170" t="s">
        <v>1629</v>
      </c>
      <c r="D33" s="171" t="s">
        <v>1630</v>
      </c>
    </row>
    <row r="34" spans="2:9" s="32" customFormat="1" ht="15" x14ac:dyDescent="0.3"/>
    <row r="35" spans="2:9" s="32" customFormat="1" ht="15" x14ac:dyDescent="0.3">
      <c r="B35" s="164" t="s">
        <v>1570</v>
      </c>
      <c r="C35" s="164" t="s">
        <v>1956</v>
      </c>
      <c r="D35" s="17" t="s">
        <v>1568</v>
      </c>
      <c r="E35" s="17" t="s">
        <v>1493</v>
      </c>
      <c r="F35" s="17" t="s">
        <v>1585</v>
      </c>
      <c r="G35" s="17" t="s">
        <v>1679</v>
      </c>
      <c r="H35" s="17" t="s">
        <v>1845</v>
      </c>
      <c r="I35" s="17" t="s">
        <v>1680</v>
      </c>
    </row>
    <row r="36" spans="2:9" s="32" customFormat="1" ht="15" x14ac:dyDescent="0.3">
      <c r="B36" s="17" t="s">
        <v>1975</v>
      </c>
      <c r="C36" s="17" t="s">
        <v>1989</v>
      </c>
      <c r="D36" s="17">
        <v>10071100</v>
      </c>
      <c r="E36" s="17" t="s">
        <v>1496</v>
      </c>
      <c r="F36" s="214" t="s">
        <v>986</v>
      </c>
      <c r="G36" s="168"/>
      <c r="H36" s="168"/>
      <c r="I36" s="167">
        <f>SUMIF(Table10[Company],Companies[[#This Row],[Full company name]],Table10[Revenue value])</f>
        <v>47736439289</v>
      </c>
    </row>
    <row r="37" spans="2:9" s="32" customFormat="1" ht="15" x14ac:dyDescent="0.3">
      <c r="B37" s="17" t="s">
        <v>1976</v>
      </c>
      <c r="C37" s="17" t="s">
        <v>1989</v>
      </c>
      <c r="D37" s="17">
        <v>12927665</v>
      </c>
      <c r="E37" s="17" t="s">
        <v>1496</v>
      </c>
      <c r="F37" s="214" t="s">
        <v>986</v>
      </c>
      <c r="G37" s="168"/>
      <c r="H37" s="168"/>
      <c r="I37" s="167">
        <f>SUMIF(Table10[Company],Companies[[#This Row],[Full company name]],Table10[Revenue value])</f>
        <v>68305669</v>
      </c>
    </row>
    <row r="38" spans="2:9" s="32" customFormat="1" ht="15" x14ac:dyDescent="0.3">
      <c r="B38" s="214" t="s">
        <v>2182</v>
      </c>
      <c r="C38" s="32" t="s">
        <v>1989</v>
      </c>
      <c r="D38" s="214">
        <v>111710581</v>
      </c>
      <c r="E38" s="17" t="s">
        <v>1496</v>
      </c>
      <c r="F38" s="214" t="s">
        <v>986</v>
      </c>
      <c r="G38" s="168"/>
      <c r="H38" s="168"/>
      <c r="I38" s="167">
        <f>SUMIF(Table10[Company],Companies[[#This Row],[Full company name]],Table10[Revenue value])</f>
        <v>609894732</v>
      </c>
    </row>
    <row r="39" spans="2:9" s="32" customFormat="1" ht="15" x14ac:dyDescent="0.3">
      <c r="B39" s="214" t="s">
        <v>2106</v>
      </c>
      <c r="C39" s="32" t="s">
        <v>1989</v>
      </c>
      <c r="D39" s="214" t="s">
        <v>2180</v>
      </c>
      <c r="E39" s="32" t="s">
        <v>988</v>
      </c>
      <c r="F39" s="32" t="s">
        <v>2107</v>
      </c>
      <c r="G39" s="168"/>
      <c r="H39" s="168"/>
      <c r="I39" s="167">
        <f>SUMIF(Table10[Company],Companies[[#This Row],[Full company name]],Table10[Revenue value])</f>
        <v>162730334</v>
      </c>
    </row>
    <row r="40" spans="2:9" s="32" customFormat="1" ht="15" x14ac:dyDescent="0.3">
      <c r="B40" s="214" t="s">
        <v>2108</v>
      </c>
      <c r="C40" s="32" t="s">
        <v>1989</v>
      </c>
      <c r="D40" s="214"/>
      <c r="E40" s="32" t="s">
        <v>988</v>
      </c>
      <c r="F40" s="32" t="s">
        <v>2000</v>
      </c>
      <c r="G40" s="168"/>
      <c r="H40" s="168"/>
      <c r="I40" s="167">
        <f>SUMIF(Table10[Company],Companies[[#This Row],[Full company name]],Table10[Revenue value])</f>
        <v>0</v>
      </c>
    </row>
    <row r="41" spans="2:9" s="32" customFormat="1" ht="15" x14ac:dyDescent="0.3">
      <c r="B41" s="214" t="s">
        <v>2109</v>
      </c>
      <c r="C41" s="32" t="s">
        <v>1989</v>
      </c>
      <c r="D41" s="214"/>
      <c r="E41" s="32" t="s">
        <v>989</v>
      </c>
      <c r="F41" s="32" t="s">
        <v>2110</v>
      </c>
      <c r="G41" s="168"/>
      <c r="H41" s="168"/>
      <c r="I41" s="167">
        <f>SUMIF(Table10[Company],Companies[[#This Row],[Full company name]],Table10[Revenue value])</f>
        <v>0</v>
      </c>
    </row>
    <row r="42" spans="2:9" s="32" customFormat="1" ht="15" x14ac:dyDescent="0.3">
      <c r="B42" s="214" t="s">
        <v>2111</v>
      </c>
      <c r="C42" s="32" t="s">
        <v>1989</v>
      </c>
      <c r="D42" s="214"/>
      <c r="E42" s="32" t="s">
        <v>988</v>
      </c>
      <c r="F42" s="32" t="s">
        <v>2000</v>
      </c>
      <c r="G42" s="168"/>
      <c r="H42" s="168"/>
      <c r="I42" s="167">
        <f>SUMIF(Table10[Company],Companies[[#This Row],[Full company name]],Table10[Revenue value])</f>
        <v>0</v>
      </c>
    </row>
    <row r="43" spans="2:9" s="32" customFormat="1" ht="15" x14ac:dyDescent="0.3">
      <c r="B43" s="214" t="s">
        <v>2112</v>
      </c>
      <c r="C43" s="32" t="s">
        <v>1989</v>
      </c>
      <c r="D43" s="214"/>
      <c r="E43" s="32" t="s">
        <v>989</v>
      </c>
      <c r="F43" s="32" t="s">
        <v>2113</v>
      </c>
      <c r="G43" s="168"/>
      <c r="H43" s="168"/>
      <c r="I43" s="167">
        <f>SUMIF(Table10[Company],Companies[[#This Row],[Full company name]],Table10[Revenue value])</f>
        <v>0</v>
      </c>
    </row>
    <row r="44" spans="2:9" s="32" customFormat="1" ht="15" x14ac:dyDescent="0.3">
      <c r="B44" s="214" t="s">
        <v>2114</v>
      </c>
      <c r="C44" s="32" t="s">
        <v>1989</v>
      </c>
      <c r="D44" s="214"/>
      <c r="E44" s="32" t="s">
        <v>988</v>
      </c>
      <c r="F44" s="32" t="s">
        <v>2000</v>
      </c>
      <c r="G44" s="168"/>
      <c r="H44" s="168"/>
      <c r="I44" s="167">
        <f>SUMIF(Table10[Company],Companies[[#This Row],[Full company name]],Table10[Revenue value])</f>
        <v>0</v>
      </c>
    </row>
    <row r="45" spans="2:9" s="32" customFormat="1" ht="15" x14ac:dyDescent="0.3">
      <c r="B45" s="214" t="s">
        <v>2115</v>
      </c>
      <c r="C45" s="32" t="s">
        <v>1989</v>
      </c>
      <c r="D45" s="214" t="s">
        <v>2138</v>
      </c>
      <c r="E45" s="32" t="s">
        <v>988</v>
      </c>
      <c r="F45" s="32" t="s">
        <v>2000</v>
      </c>
      <c r="G45" s="168"/>
      <c r="H45" s="168"/>
      <c r="I45" s="167">
        <f>SUMIF(Table10[Company],Companies[[#This Row],[Full company name]],Table10[Revenue value])</f>
        <v>38645334</v>
      </c>
    </row>
    <row r="46" spans="2:9" s="32" customFormat="1" ht="15" x14ac:dyDescent="0.3">
      <c r="B46" s="214" t="s">
        <v>2176</v>
      </c>
      <c r="C46" s="32" t="s">
        <v>1989</v>
      </c>
      <c r="D46" s="214"/>
      <c r="E46" s="32" t="s">
        <v>988</v>
      </c>
      <c r="F46" s="32" t="s">
        <v>2000</v>
      </c>
      <c r="G46" s="168"/>
      <c r="H46" s="168"/>
      <c r="I46" s="167">
        <f>SUMIF(Table10[Company],Companies[[#This Row],[Full company name]],Table10[Revenue value])</f>
        <v>0</v>
      </c>
    </row>
    <row r="47" spans="2:9" s="32" customFormat="1" ht="15" x14ac:dyDescent="0.3">
      <c r="B47" s="214" t="s">
        <v>2177</v>
      </c>
      <c r="C47" s="32" t="s">
        <v>1989</v>
      </c>
      <c r="D47" s="214">
        <v>110088437</v>
      </c>
      <c r="E47" s="32" t="s">
        <v>988</v>
      </c>
      <c r="F47" s="32" t="s">
        <v>2000</v>
      </c>
      <c r="G47" s="168"/>
      <c r="H47" s="168"/>
      <c r="I47" s="167">
        <f>SUMIF(Table10[Company],Companies[[#This Row],[Full company name]],Table10[Revenue value])</f>
        <v>7807959</v>
      </c>
    </row>
    <row r="48" spans="2:9" s="32" customFormat="1" ht="15" x14ac:dyDescent="0.3">
      <c r="B48" s="214" t="s">
        <v>2116</v>
      </c>
      <c r="C48" s="32" t="s">
        <v>1989</v>
      </c>
      <c r="D48" s="214"/>
      <c r="E48" s="32" t="s">
        <v>1496</v>
      </c>
      <c r="F48" s="32" t="s">
        <v>986</v>
      </c>
      <c r="G48" s="168"/>
      <c r="H48" s="168"/>
      <c r="I48" s="167">
        <f>SUMIF(Table10[Company],Companies[[#This Row],[Full company name]],Table10[Revenue value])</f>
        <v>0</v>
      </c>
    </row>
    <row r="49" spans="2:9" s="32" customFormat="1" ht="15" x14ac:dyDescent="0.3">
      <c r="B49" s="214" t="s">
        <v>1977</v>
      </c>
      <c r="C49" s="32" t="s">
        <v>1989</v>
      </c>
      <c r="D49" s="214">
        <v>14797602</v>
      </c>
      <c r="E49" s="17" t="s">
        <v>1496</v>
      </c>
      <c r="F49" s="214" t="s">
        <v>986</v>
      </c>
      <c r="G49" s="168"/>
      <c r="H49" s="168"/>
      <c r="I49" s="167">
        <f>SUMIF(Table10[Company],Companies[[#This Row],[Full company name]],Table10[Revenue value])</f>
        <v>548800</v>
      </c>
    </row>
    <row r="50" spans="2:9" s="32" customFormat="1" ht="15" x14ac:dyDescent="0.3">
      <c r="B50" s="214" t="s">
        <v>1978</v>
      </c>
      <c r="C50" s="32" t="s">
        <v>1989</v>
      </c>
      <c r="D50" s="214" t="s">
        <v>2143</v>
      </c>
      <c r="E50" s="17" t="s">
        <v>1496</v>
      </c>
      <c r="F50" s="214" t="s">
        <v>986</v>
      </c>
      <c r="G50" s="168"/>
      <c r="H50" s="168"/>
      <c r="I50" s="167">
        <f>SUMIF(Table10[Company],Companies[[#This Row],[Full company name]],Table10[Revenue value])</f>
        <v>528202</v>
      </c>
    </row>
    <row r="51" spans="2:9" s="32" customFormat="1" ht="15" x14ac:dyDescent="0.3">
      <c r="B51" s="214" t="s">
        <v>1979</v>
      </c>
      <c r="C51" s="32" t="s">
        <v>1989</v>
      </c>
      <c r="D51" s="214">
        <v>10398193</v>
      </c>
      <c r="E51" s="17" t="s">
        <v>1496</v>
      </c>
      <c r="F51" s="214" t="s">
        <v>986</v>
      </c>
      <c r="G51" s="168"/>
      <c r="H51" s="168"/>
      <c r="I51" s="167">
        <f>SUMIF(Table10[Company],Companies[[#This Row],[Full company name]],Table10[Revenue value])</f>
        <v>0</v>
      </c>
    </row>
    <row r="52" spans="2:9" s="32" customFormat="1" ht="15" x14ac:dyDescent="0.3">
      <c r="B52" s="214" t="s">
        <v>2133</v>
      </c>
      <c r="C52" s="32" t="s">
        <v>1989</v>
      </c>
      <c r="D52" s="214">
        <v>13829063</v>
      </c>
      <c r="E52" s="32" t="s">
        <v>1496</v>
      </c>
      <c r="F52" s="32" t="s">
        <v>986</v>
      </c>
      <c r="G52" s="168"/>
      <c r="H52" s="168"/>
      <c r="I52" s="167">
        <f>SUMIF(Table10[Company],Companies[[#This Row],[Full company name]],Table10[Revenue value])</f>
        <v>13969500</v>
      </c>
    </row>
    <row r="53" spans="2:9" s="32" customFormat="1" ht="15" x14ac:dyDescent="0.3">
      <c r="B53" s="214" t="s">
        <v>1980</v>
      </c>
      <c r="C53" s="32" t="s">
        <v>1989</v>
      </c>
      <c r="D53" s="214" t="s">
        <v>2144</v>
      </c>
      <c r="E53" s="17" t="s">
        <v>1496</v>
      </c>
      <c r="F53" s="214" t="s">
        <v>986</v>
      </c>
      <c r="G53" s="168"/>
      <c r="H53" s="168"/>
      <c r="I53" s="167">
        <f>SUMIF(Table10[Company],Companies[[#This Row],[Full company name]],Table10[Revenue value])</f>
        <v>991200</v>
      </c>
    </row>
    <row r="54" spans="2:9" s="32" customFormat="1" ht="15" x14ac:dyDescent="0.3">
      <c r="B54" s="214" t="s">
        <v>1981</v>
      </c>
      <c r="C54" s="32" t="s">
        <v>1989</v>
      </c>
      <c r="D54" s="214" t="s">
        <v>2183</v>
      </c>
      <c r="E54" s="17" t="s">
        <v>1496</v>
      </c>
      <c r="F54" s="214" t="s">
        <v>986</v>
      </c>
      <c r="G54" s="168"/>
      <c r="H54" s="168"/>
      <c r="I54" s="167">
        <f>SUMIF(Table10[Company],Companies[[#This Row],[Full company name]],Table10[Revenue value])</f>
        <v>0</v>
      </c>
    </row>
    <row r="55" spans="2:9" s="32" customFormat="1" ht="15" x14ac:dyDescent="0.3">
      <c r="B55" s="214" t="s">
        <v>1982</v>
      </c>
      <c r="C55" s="32" t="s">
        <v>1989</v>
      </c>
      <c r="D55" s="214" t="s">
        <v>2145</v>
      </c>
      <c r="E55" s="17" t="s">
        <v>1496</v>
      </c>
      <c r="F55" s="214" t="s">
        <v>986</v>
      </c>
      <c r="G55" s="168"/>
      <c r="H55" s="168"/>
      <c r="I55" s="167">
        <f>SUMIF(Table10[Company],Companies[[#This Row],[Full company name]],Table10[Revenue value])</f>
        <v>0</v>
      </c>
    </row>
    <row r="56" spans="2:9" s="32" customFormat="1" ht="15" x14ac:dyDescent="0.3">
      <c r="B56" s="214" t="s">
        <v>1983</v>
      </c>
      <c r="C56" s="32" t="s">
        <v>1989</v>
      </c>
      <c r="D56" s="214"/>
      <c r="E56" s="17" t="s">
        <v>1496</v>
      </c>
      <c r="F56" s="214" t="s">
        <v>986</v>
      </c>
      <c r="G56" s="168"/>
      <c r="H56" s="168"/>
      <c r="I56" s="167">
        <f>SUMIF(Table10[Company],Companies[[#This Row],[Full company name]],Table10[Revenue value])</f>
        <v>0</v>
      </c>
    </row>
    <row r="57" spans="2:9" s="32" customFormat="1" ht="15" x14ac:dyDescent="0.3">
      <c r="B57" s="214" t="s">
        <v>1984</v>
      </c>
      <c r="C57" s="32" t="s">
        <v>1989</v>
      </c>
      <c r="D57" s="214">
        <v>1878581</v>
      </c>
      <c r="E57" s="17" t="s">
        <v>1496</v>
      </c>
      <c r="F57" s="214" t="s">
        <v>986</v>
      </c>
      <c r="G57" s="168"/>
      <c r="H57" s="168"/>
      <c r="I57" s="167">
        <f>SUMIF(Table10[Company],Companies[[#This Row],[Full company name]],Table10[Revenue value])</f>
        <v>0</v>
      </c>
    </row>
    <row r="58" spans="2:9" s="32" customFormat="1" ht="15" x14ac:dyDescent="0.3">
      <c r="B58" s="214" t="s">
        <v>1985</v>
      </c>
      <c r="C58" s="32" t="s">
        <v>1989</v>
      </c>
      <c r="D58" s="214"/>
      <c r="E58" s="17" t="s">
        <v>1496</v>
      </c>
      <c r="F58" s="214" t="s">
        <v>986</v>
      </c>
      <c r="G58" s="168"/>
      <c r="H58" s="168"/>
      <c r="I58" s="167">
        <f>SUMIF(Table10[Company],Companies[[#This Row],[Full company name]],Table10[Revenue value])</f>
        <v>0</v>
      </c>
    </row>
    <row r="59" spans="2:9" s="32" customFormat="1" ht="15" x14ac:dyDescent="0.3">
      <c r="B59" s="214" t="s">
        <v>2178</v>
      </c>
      <c r="C59" s="32" t="s">
        <v>1989</v>
      </c>
      <c r="D59" s="214"/>
      <c r="E59" s="17" t="s">
        <v>1496</v>
      </c>
      <c r="F59" s="214" t="s">
        <v>986</v>
      </c>
      <c r="G59" s="168"/>
      <c r="H59" s="168"/>
      <c r="I59" s="167">
        <f>SUMIF(Table10[Company],Companies[[#This Row],[Full company name]],Table10[Revenue value])</f>
        <v>0</v>
      </c>
    </row>
    <row r="60" spans="2:9" s="32" customFormat="1" ht="15" x14ac:dyDescent="0.3">
      <c r="B60" s="214" t="s">
        <v>2179</v>
      </c>
      <c r="C60" s="32" t="s">
        <v>1989</v>
      </c>
      <c r="D60" s="214"/>
      <c r="E60" s="17" t="s">
        <v>1496</v>
      </c>
      <c r="F60" s="214" t="s">
        <v>986</v>
      </c>
      <c r="G60" s="168"/>
      <c r="H60" s="168"/>
      <c r="I60" s="167">
        <f>SUMIF(Table10[Company],Companies[[#This Row],[Full company name]],Table10[Revenue value])</f>
        <v>0</v>
      </c>
    </row>
    <row r="61" spans="2:9" s="32" customFormat="1" ht="15" x14ac:dyDescent="0.3">
      <c r="B61" s="214" t="s">
        <v>1986</v>
      </c>
      <c r="C61" s="32" t="s">
        <v>1989</v>
      </c>
      <c r="D61" s="214" t="s">
        <v>2146</v>
      </c>
      <c r="E61" s="17" t="s">
        <v>1496</v>
      </c>
      <c r="F61" s="214" t="s">
        <v>986</v>
      </c>
      <c r="G61" s="168"/>
      <c r="H61" s="168"/>
      <c r="I61" s="167">
        <f>SUMIF(Table10[Company],Companies[[#This Row],[Full company name]],Table10[Revenue value])</f>
        <v>0</v>
      </c>
    </row>
    <row r="62" spans="2:9" s="32" customFormat="1" ht="15" x14ac:dyDescent="0.3">
      <c r="B62" s="214" t="s">
        <v>1987</v>
      </c>
      <c r="C62" s="32" t="s">
        <v>1989</v>
      </c>
      <c r="D62" s="214">
        <v>15630205</v>
      </c>
      <c r="E62" s="17" t="s">
        <v>1496</v>
      </c>
      <c r="F62" s="214" t="s">
        <v>986</v>
      </c>
      <c r="G62" s="168"/>
      <c r="H62" s="168"/>
      <c r="I62" s="167">
        <f>SUMIF(Table10[Company],Companies[[#This Row],[Full company name]],Table10[Revenue value])</f>
        <v>7683200</v>
      </c>
    </row>
    <row r="63" spans="2:9" s="32" customFormat="1" ht="15" x14ac:dyDescent="0.3">
      <c r="B63" s="214" t="s">
        <v>1988</v>
      </c>
      <c r="C63" s="32" t="s">
        <v>1989</v>
      </c>
      <c r="D63" s="214">
        <v>10290139</v>
      </c>
      <c r="E63" s="17" t="s">
        <v>1496</v>
      </c>
      <c r="F63" s="214" t="s">
        <v>986</v>
      </c>
      <c r="G63" s="168"/>
      <c r="H63" s="168"/>
      <c r="I63" s="167">
        <f>SUMIF(Table10[Company],Companies[[#This Row],[Full company name]],Table10[Revenue value])</f>
        <v>0</v>
      </c>
    </row>
    <row r="64" spans="2:9" s="32" customFormat="1" ht="15" x14ac:dyDescent="0.3">
      <c r="B64" s="214" t="s">
        <v>1990</v>
      </c>
      <c r="C64" s="32" t="s">
        <v>1989</v>
      </c>
      <c r="D64" s="214" t="s">
        <v>2137</v>
      </c>
      <c r="E64" s="32" t="s">
        <v>988</v>
      </c>
      <c r="F64" s="32" t="s">
        <v>2000</v>
      </c>
      <c r="G64" s="168"/>
      <c r="H64" s="168"/>
      <c r="I64" s="167">
        <f>SUMIF(Table10[Company],Companies[[#This Row],[Full company name]],Table10[Revenue value])</f>
        <v>4046928362.2199993</v>
      </c>
    </row>
    <row r="65" spans="2:10" s="32" customFormat="1" ht="15" x14ac:dyDescent="0.3">
      <c r="B65" s="214" t="s">
        <v>1991</v>
      </c>
      <c r="C65" s="32" t="s">
        <v>1989</v>
      </c>
      <c r="D65" s="214"/>
      <c r="E65" s="32" t="s">
        <v>988</v>
      </c>
      <c r="F65" s="32" t="s">
        <v>2000</v>
      </c>
      <c r="G65" s="168"/>
      <c r="H65" s="168"/>
      <c r="I65" s="167">
        <f>SUMIF(Table10[Company],Companies[[#This Row],[Full company name]],Table10[Revenue value])</f>
        <v>0</v>
      </c>
    </row>
    <row r="66" spans="2:10" s="32" customFormat="1" ht="15" x14ac:dyDescent="0.3">
      <c r="B66" s="214" t="s">
        <v>1992</v>
      </c>
      <c r="C66" s="32" t="s">
        <v>1989</v>
      </c>
      <c r="D66" s="214" t="s">
        <v>2181</v>
      </c>
      <c r="E66" s="32" t="s">
        <v>988</v>
      </c>
      <c r="F66" s="32" t="s">
        <v>2000</v>
      </c>
      <c r="G66" s="168"/>
      <c r="H66" s="168"/>
      <c r="I66" s="167">
        <f>SUMIF(Table10[Company],Companies[[#This Row],[Full company name]],Table10[Revenue value])</f>
        <v>132358801</v>
      </c>
    </row>
    <row r="67" spans="2:10" s="32" customFormat="1" ht="15" x14ac:dyDescent="0.3">
      <c r="B67" s="214"/>
      <c r="C67" s="32" t="s">
        <v>1989</v>
      </c>
      <c r="D67" s="214"/>
      <c r="E67" s="32" t="s">
        <v>988</v>
      </c>
      <c r="F67" s="32" t="s">
        <v>2000</v>
      </c>
      <c r="G67" s="168"/>
      <c r="H67" s="168"/>
      <c r="I67" s="167">
        <f>SUMIF(Table10[Company],Companies[[#This Row],[Full company name]],Table10[Revenue value])</f>
        <v>0</v>
      </c>
    </row>
    <row r="68" spans="2:10" s="32" customFormat="1" ht="15" x14ac:dyDescent="0.3">
      <c r="B68" s="214" t="s">
        <v>1993</v>
      </c>
      <c r="C68" s="32" t="s">
        <v>1989</v>
      </c>
      <c r="D68" s="214" t="s">
        <v>2140</v>
      </c>
      <c r="E68" s="32" t="s">
        <v>988</v>
      </c>
      <c r="F68" s="32" t="s">
        <v>2000</v>
      </c>
      <c r="G68" s="168"/>
      <c r="H68" s="168"/>
      <c r="I68" s="167">
        <f>SUMIF(Table10[Company],Companies[[#This Row],[Full company name]],Table10[Revenue value])</f>
        <v>666341545</v>
      </c>
    </row>
    <row r="69" spans="2:10" s="32" customFormat="1" ht="15" x14ac:dyDescent="0.3">
      <c r="B69" s="214" t="s">
        <v>1994</v>
      </c>
      <c r="C69" s="32" t="s">
        <v>1989</v>
      </c>
      <c r="D69" s="214">
        <v>110248302</v>
      </c>
      <c r="E69" s="32" t="s">
        <v>989</v>
      </c>
      <c r="F69" s="32" t="s">
        <v>2000</v>
      </c>
      <c r="G69" s="168"/>
      <c r="H69" s="168"/>
      <c r="I69" s="167">
        <f>SUMIF(Table10[Company],Companies[[#This Row],[Full company name]],Table10[Revenue value])</f>
        <v>3788515269</v>
      </c>
    </row>
    <row r="70" spans="2:10" s="32" customFormat="1" ht="15" x14ac:dyDescent="0.3">
      <c r="B70" s="214" t="s">
        <v>1995</v>
      </c>
      <c r="C70" s="32" t="s">
        <v>1989</v>
      </c>
      <c r="D70" s="214"/>
      <c r="E70" s="32" t="s">
        <v>989</v>
      </c>
      <c r="F70" s="32" t="s">
        <v>2000</v>
      </c>
      <c r="G70" s="168"/>
      <c r="H70" s="168"/>
      <c r="I70" s="167">
        <f>SUMIF(Table10[Company],Companies[[#This Row],[Full company name]],Table10[Revenue value])</f>
        <v>0</v>
      </c>
    </row>
    <row r="71" spans="2:10" s="32" customFormat="1" ht="15" x14ac:dyDescent="0.3">
      <c r="B71" s="214" t="s">
        <v>1996</v>
      </c>
      <c r="C71" s="32" t="s">
        <v>1989</v>
      </c>
      <c r="D71" s="214" t="s">
        <v>2141</v>
      </c>
      <c r="E71" s="32" t="s">
        <v>989</v>
      </c>
      <c r="F71" s="32" t="s">
        <v>2000</v>
      </c>
      <c r="G71" s="168"/>
      <c r="H71" s="168"/>
      <c r="I71" s="167">
        <f>SUMIF(Table10[Company],Companies[[#This Row],[Full company name]],Table10[Revenue value])</f>
        <v>506013720</v>
      </c>
    </row>
    <row r="72" spans="2:10" s="32" customFormat="1" ht="15" x14ac:dyDescent="0.3">
      <c r="B72" s="214" t="s">
        <v>1997</v>
      </c>
      <c r="C72" s="32" t="s">
        <v>1989</v>
      </c>
      <c r="D72" s="214" t="s">
        <v>2142</v>
      </c>
      <c r="E72" s="32" t="s">
        <v>989</v>
      </c>
      <c r="F72" s="32" t="s">
        <v>2000</v>
      </c>
      <c r="G72" s="168"/>
      <c r="H72" s="168"/>
      <c r="I72" s="167">
        <f>SUMIF(Table10[Company],Companies[[#This Row],[Full company name]],Table10[Revenue value])</f>
        <v>6412755</v>
      </c>
    </row>
    <row r="73" spans="2:10" s="32" customFormat="1" ht="15" x14ac:dyDescent="0.3">
      <c r="B73" s="214" t="s">
        <v>1998</v>
      </c>
      <c r="C73" s="32" t="s">
        <v>1989</v>
      </c>
      <c r="D73" s="214">
        <v>110437911</v>
      </c>
      <c r="E73" s="32" t="s">
        <v>989</v>
      </c>
      <c r="F73" s="32" t="s">
        <v>2000</v>
      </c>
      <c r="G73" s="168"/>
      <c r="H73" s="168"/>
      <c r="I73" s="167">
        <f>SUMIF(Table10[Company],Companies[[#This Row],[Full company name]],Table10[Revenue value])</f>
        <v>336837853</v>
      </c>
    </row>
    <row r="74" spans="2:10" s="32" customFormat="1" ht="15" x14ac:dyDescent="0.3">
      <c r="B74" s="214"/>
      <c r="C74" s="32" t="s">
        <v>1989</v>
      </c>
      <c r="D74" s="214"/>
      <c r="E74" s="32" t="s">
        <v>989</v>
      </c>
      <c r="F74" s="32" t="s">
        <v>2000</v>
      </c>
      <c r="G74" s="168"/>
      <c r="H74" s="168"/>
      <c r="I74" s="167">
        <f>SUMIF(Table10[Company],Companies[[#This Row],[Full company name]],Table10[Revenue value])</f>
        <v>0</v>
      </c>
    </row>
    <row r="75" spans="2:10" s="32" customFormat="1" ht="15" x14ac:dyDescent="0.3">
      <c r="B75" s="32" t="s">
        <v>1999</v>
      </c>
      <c r="C75" s="32" t="s">
        <v>1989</v>
      </c>
      <c r="D75" s="17">
        <v>15146737</v>
      </c>
      <c r="E75" s="32" t="s">
        <v>989</v>
      </c>
      <c r="F75" s="32" t="s">
        <v>2000</v>
      </c>
      <c r="G75" s="168"/>
      <c r="H75" s="168"/>
      <c r="I75" s="167">
        <f>SUMIF(Table10[Company],Companies[[#This Row],[Full company name]],Table10[Revenue value])</f>
        <v>0</v>
      </c>
    </row>
    <row r="76" spans="2:10" s="32" customFormat="1" ht="15" x14ac:dyDescent="0.3">
      <c r="B76" s="32" t="s">
        <v>2102</v>
      </c>
      <c r="C76" s="32" t="s">
        <v>2103</v>
      </c>
      <c r="D76" s="214"/>
      <c r="E76" s="32" t="s">
        <v>988</v>
      </c>
      <c r="F76" s="32" t="s">
        <v>2104</v>
      </c>
      <c r="G76" s="168"/>
      <c r="H76" s="168"/>
      <c r="I76" s="167">
        <f>SUMIF(Table10[Company],Companies[[#This Row],[Full company name]],Table10[Revenue value])</f>
        <v>0</v>
      </c>
    </row>
    <row r="77" spans="2:10" s="32" customFormat="1" ht="15" x14ac:dyDescent="0.3">
      <c r="B77" s="32" t="s">
        <v>1574</v>
      </c>
      <c r="D77" s="17" t="s">
        <v>1684</v>
      </c>
      <c r="G77" s="168"/>
      <c r="H77" s="168" t="s">
        <v>1658</v>
      </c>
      <c r="I77" s="167">
        <f>SUMIF(Table10[Company],Companies[[#This Row],[Full company name]],Table10[Revenue value])</f>
        <v>0</v>
      </c>
    </row>
    <row r="78" spans="2:10" s="32" customFormat="1" ht="15" x14ac:dyDescent="0.3">
      <c r="C78" s="17"/>
      <c r="F78" s="168"/>
      <c r="G78" s="168"/>
    </row>
    <row r="79" spans="2:10" s="32" customFormat="1" ht="18.600000000000001" x14ac:dyDescent="0.3">
      <c r="B79" s="339" t="s">
        <v>1626</v>
      </c>
      <c r="C79" s="339"/>
      <c r="D79" s="339"/>
      <c r="E79" s="339"/>
      <c r="F79" s="339"/>
      <c r="G79" s="339"/>
      <c r="H79" s="339"/>
      <c r="I79" s="339"/>
      <c r="J79" s="339"/>
    </row>
    <row r="80" spans="2:10" s="32" customFormat="1" ht="15" x14ac:dyDescent="0.35">
      <c r="B80" s="164" t="s">
        <v>1627</v>
      </c>
      <c r="C80" s="38" t="s">
        <v>1628</v>
      </c>
      <c r="D80" s="38" t="s">
        <v>1667</v>
      </c>
      <c r="E80" s="38" t="s">
        <v>1763</v>
      </c>
      <c r="F80" s="17" t="s">
        <v>1502</v>
      </c>
      <c r="G80" s="17" t="s">
        <v>1631</v>
      </c>
      <c r="H80" s="17" t="s">
        <v>1683</v>
      </c>
      <c r="I80" s="17" t="s">
        <v>1632</v>
      </c>
      <c r="J80" s="17" t="s">
        <v>1006</v>
      </c>
    </row>
    <row r="81" spans="2:10" s="32" customFormat="1" ht="15" x14ac:dyDescent="0.35">
      <c r="B81" s="214" t="s">
        <v>2001</v>
      </c>
      <c r="C81" s="38" t="s">
        <v>1000</v>
      </c>
      <c r="D81" s="38" t="s">
        <v>1000</v>
      </c>
      <c r="E81" s="38" t="s">
        <v>1000</v>
      </c>
      <c r="F81" s="38" t="s">
        <v>1000</v>
      </c>
      <c r="G81" s="38" t="s">
        <v>1000</v>
      </c>
      <c r="H81" s="38" t="s">
        <v>1000</v>
      </c>
      <c r="I81" s="38" t="s">
        <v>1000</v>
      </c>
      <c r="J81" s="38" t="s">
        <v>1000</v>
      </c>
    </row>
    <row r="82" spans="2:10" s="32" customFormat="1" ht="15" x14ac:dyDescent="0.35">
      <c r="B82" s="17"/>
      <c r="C82" s="38"/>
      <c r="D82" s="38"/>
      <c r="E82" s="38"/>
      <c r="F82" s="38"/>
    </row>
    <row r="83" spans="2:10" s="32" customFormat="1" ht="15" x14ac:dyDescent="0.35">
      <c r="B83" s="17"/>
      <c r="C83" s="38"/>
      <c r="D83" s="38"/>
      <c r="E83" s="38"/>
      <c r="F83" s="38"/>
    </row>
    <row r="84" spans="2:10" s="32" customFormat="1" ht="15" x14ac:dyDescent="0.35">
      <c r="B84" s="17"/>
      <c r="C84" s="38"/>
      <c r="D84" s="38"/>
      <c r="E84" s="38"/>
      <c r="F84" s="38"/>
    </row>
    <row r="85" spans="2:10" s="32" customFormat="1" ht="15" x14ac:dyDescent="0.35">
      <c r="B85" s="17"/>
      <c r="C85" s="38"/>
      <c r="D85" s="38"/>
      <c r="E85" s="38"/>
      <c r="F85" s="38"/>
    </row>
    <row r="86" spans="2:10" s="32" customFormat="1" ht="15" x14ac:dyDescent="0.35">
      <c r="B86" s="17"/>
      <c r="C86" s="38"/>
      <c r="D86" s="38"/>
      <c r="E86" s="38"/>
      <c r="F86" s="38"/>
    </row>
    <row r="87" spans="2:10" s="32" customFormat="1" ht="15" x14ac:dyDescent="0.35">
      <c r="B87" s="26"/>
      <c r="C87" s="38"/>
      <c r="D87" s="38"/>
      <c r="E87" s="38"/>
      <c r="F87" s="38"/>
    </row>
    <row r="88" spans="2:10" s="32" customFormat="1" ht="15" x14ac:dyDescent="0.35">
      <c r="B88" s="17"/>
      <c r="C88" s="38"/>
      <c r="D88" s="38"/>
      <c r="E88" s="38"/>
      <c r="F88" s="38"/>
    </row>
    <row r="89" spans="2:10" ht="15" x14ac:dyDescent="0.35">
      <c r="C89" s="38"/>
      <c r="D89" s="38"/>
      <c r="E89" s="38"/>
      <c r="F89" s="38"/>
      <c r="H89" s="32"/>
      <c r="J89" s="32"/>
    </row>
    <row r="90" spans="2:10" ht="15" x14ac:dyDescent="0.35">
      <c r="C90" s="38"/>
      <c r="D90" s="38"/>
      <c r="E90" s="38"/>
      <c r="F90" s="38"/>
      <c r="H90" s="32"/>
      <c r="J90" s="32"/>
    </row>
    <row r="91" spans="2:10" ht="15" x14ac:dyDescent="0.35">
      <c r="C91" s="38"/>
      <c r="D91" s="38"/>
      <c r="E91" s="38"/>
      <c r="F91" s="38"/>
      <c r="H91" s="32"/>
      <c r="J91" s="32"/>
    </row>
    <row r="92" spans="2:10" s="32" customFormat="1" ht="15" x14ac:dyDescent="0.35">
      <c r="B92" s="17"/>
      <c r="C92" s="38"/>
      <c r="D92" s="38"/>
      <c r="E92" s="38"/>
      <c r="F92" s="38"/>
    </row>
    <row r="93" spans="2:10" s="32" customFormat="1" ht="15" x14ac:dyDescent="0.35">
      <c r="B93" s="17"/>
      <c r="C93" s="38"/>
      <c r="D93" s="38"/>
      <c r="E93" s="38"/>
      <c r="F93" s="38"/>
    </row>
    <row r="94" spans="2:10" s="32" customFormat="1" ht="15" x14ac:dyDescent="0.35">
      <c r="B94" s="17"/>
      <c r="C94" s="38"/>
      <c r="D94" s="38"/>
      <c r="E94" s="38"/>
      <c r="F94" s="38"/>
    </row>
    <row r="95" spans="2:10" ht="15" x14ac:dyDescent="0.35">
      <c r="C95" s="38"/>
      <c r="D95" s="38"/>
      <c r="E95" s="38"/>
      <c r="F95" s="38"/>
      <c r="H95" s="32"/>
      <c r="J95" s="32"/>
    </row>
    <row r="96" spans="2:10" s="32" customFormat="1" ht="15" x14ac:dyDescent="0.35">
      <c r="B96" s="17"/>
      <c r="C96" s="38"/>
      <c r="D96" s="38"/>
      <c r="E96" s="38"/>
      <c r="F96" s="38"/>
    </row>
    <row r="97" spans="2:10" ht="15" x14ac:dyDescent="0.35">
      <c r="B97" s="32" t="s">
        <v>1574</v>
      </c>
      <c r="C97" s="38"/>
      <c r="D97" s="38"/>
      <c r="E97" s="38"/>
      <c r="F97" s="38"/>
      <c r="H97" s="32"/>
      <c r="J97" s="32"/>
    </row>
    <row r="98" spans="2:10" s="32" customFormat="1" ht="15.6" thickBot="1" x14ac:dyDescent="0.35">
      <c r="B98" s="107"/>
      <c r="C98" s="77"/>
      <c r="D98" s="78"/>
      <c r="E98" s="77"/>
      <c r="F98" s="89"/>
      <c r="G98" s="89"/>
      <c r="H98" s="89"/>
      <c r="I98" s="89"/>
      <c r="J98" s="89"/>
    </row>
    <row r="99" spans="2:10" ht="15" x14ac:dyDescent="0.3">
      <c r="B99" s="26"/>
      <c r="C99" s="26"/>
      <c r="D99" s="26"/>
      <c r="E99" s="26"/>
    </row>
    <row r="100" spans="2:10" s="32" customFormat="1" ht="15.6" thickBot="1" x14ac:dyDescent="0.35">
      <c r="B100" s="330" t="s">
        <v>1851</v>
      </c>
      <c r="C100" s="331"/>
      <c r="D100" s="331"/>
      <c r="E100" s="331"/>
      <c r="F100" s="331"/>
      <c r="G100" s="331"/>
      <c r="H100" s="331"/>
      <c r="I100" s="331"/>
      <c r="J100" s="331"/>
    </row>
    <row r="101" spans="2:10" s="32" customFormat="1" ht="15" x14ac:dyDescent="0.3">
      <c r="B101" s="332" t="s">
        <v>1870</v>
      </c>
      <c r="C101" s="333"/>
      <c r="D101" s="333"/>
      <c r="E101" s="333"/>
      <c r="F101" s="333"/>
      <c r="G101" s="333"/>
      <c r="H101" s="333"/>
      <c r="I101" s="333"/>
      <c r="J101" s="333"/>
    </row>
    <row r="102" spans="2:10" ht="15.6" thickBot="1" x14ac:dyDescent="0.35">
      <c r="B102" s="26"/>
      <c r="C102" s="26"/>
      <c r="D102" s="26"/>
      <c r="E102" s="26"/>
    </row>
    <row r="103" spans="2:10" ht="15" x14ac:dyDescent="0.3">
      <c r="B103" s="327" t="s">
        <v>1850</v>
      </c>
      <c r="C103" s="327"/>
      <c r="D103" s="327"/>
      <c r="E103" s="327"/>
      <c r="F103" s="327"/>
      <c r="G103" s="327"/>
      <c r="H103" s="327"/>
      <c r="I103" s="327"/>
      <c r="J103" s="327"/>
    </row>
    <row r="104" spans="2:10" ht="16.5" customHeight="1" x14ac:dyDescent="0.3">
      <c r="B104" s="309" t="s">
        <v>1871</v>
      </c>
      <c r="C104" s="309"/>
      <c r="D104" s="309"/>
      <c r="E104" s="309"/>
      <c r="F104" s="309"/>
      <c r="G104" s="309"/>
      <c r="H104" s="309"/>
      <c r="I104" s="309"/>
      <c r="J104" s="309"/>
    </row>
    <row r="105" spans="2:10" ht="15" x14ac:dyDescent="0.3">
      <c r="B105" s="320" t="s">
        <v>1872</v>
      </c>
      <c r="C105" s="320"/>
      <c r="D105" s="320"/>
      <c r="E105" s="320"/>
      <c r="F105" s="320"/>
      <c r="G105" s="320"/>
      <c r="H105" s="320"/>
      <c r="I105" s="320"/>
      <c r="J105" s="320"/>
    </row>
    <row r="106" spans="2:10" ht="15" x14ac:dyDescent="0.3">
      <c r="B106" s="335"/>
      <c r="C106" s="335"/>
      <c r="D106" s="335"/>
      <c r="E106" s="335"/>
      <c r="F106" s="335"/>
      <c r="G106" s="335"/>
      <c r="H106" s="335"/>
      <c r="I106" s="335"/>
      <c r="J106" s="335"/>
    </row>
    <row r="107" spans="2:10" ht="15" x14ac:dyDescent="0.3"/>
    <row r="108" spans="2:10" ht="15" x14ac:dyDescent="0.3"/>
    <row r="109" spans="2:10" ht="15" x14ac:dyDescent="0.3"/>
    <row r="110" spans="2:10" ht="15" x14ac:dyDescent="0.3"/>
    <row r="111" spans="2:10" s="32" customFormat="1" ht="15" x14ac:dyDescent="0.3">
      <c r="B111" s="17"/>
      <c r="C111" s="17"/>
      <c r="D111" s="17"/>
      <c r="E111" s="17"/>
    </row>
    <row r="112" spans="2:10" ht="15" x14ac:dyDescent="0.3"/>
    <row r="113" ht="15" x14ac:dyDescent="0.3"/>
    <row r="114" ht="15" x14ac:dyDescent="0.3"/>
    <row r="115" ht="15" x14ac:dyDescent="0.3"/>
    <row r="116" ht="15" x14ac:dyDescent="0.3"/>
    <row r="117" ht="15" x14ac:dyDescent="0.3"/>
    <row r="118" ht="15" x14ac:dyDescent="0.3"/>
    <row r="119" ht="15" customHeight="1" x14ac:dyDescent="0.3"/>
    <row r="120" ht="15" customHeight="1" x14ac:dyDescent="0.3"/>
    <row r="121" ht="15" x14ac:dyDescent="0.3"/>
    <row r="122" ht="15" x14ac:dyDescent="0.3"/>
    <row r="123" ht="18.75" customHeight="1" x14ac:dyDescent="0.3"/>
    <row r="124" ht="15" x14ac:dyDescent="0.3"/>
    <row r="125" ht="15" x14ac:dyDescent="0.3"/>
    <row r="126" ht="15" x14ac:dyDescent="0.3"/>
    <row r="127" ht="15" x14ac:dyDescent="0.3"/>
    <row r="128" ht="15" x14ac:dyDescent="0.3"/>
    <row r="129" ht="15" x14ac:dyDescent="0.3"/>
    <row r="130" ht="15" x14ac:dyDescent="0.3"/>
    <row r="131" ht="15" x14ac:dyDescent="0.3"/>
    <row r="132" ht="15" x14ac:dyDescent="0.3"/>
    <row r="133" ht="15" x14ac:dyDescent="0.3"/>
    <row r="134" ht="15" x14ac:dyDescent="0.3"/>
    <row r="135" ht="15" x14ac:dyDescent="0.3"/>
    <row r="136" ht="15" x14ac:dyDescent="0.3"/>
    <row r="137" ht="15" x14ac:dyDescent="0.3"/>
    <row r="138" ht="15" x14ac:dyDescent="0.3"/>
    <row r="139" ht="15" x14ac:dyDescent="0.3"/>
    <row r="140" ht="15" x14ac:dyDescent="0.3"/>
    <row r="141" ht="15" x14ac:dyDescent="0.3"/>
    <row r="142" ht="15" x14ac:dyDescent="0.3"/>
    <row r="143" ht="15" x14ac:dyDescent="0.3"/>
    <row r="144" ht="15" x14ac:dyDescent="0.3"/>
  </sheetData>
  <mergeCells count="20">
    <mergeCell ref="B105:J105"/>
    <mergeCell ref="B106:J106"/>
    <mergeCell ref="B7:J7"/>
    <mergeCell ref="B8:J8"/>
    <mergeCell ref="B10:J10"/>
    <mergeCell ref="B11:J11"/>
    <mergeCell ref="B12:J12"/>
    <mergeCell ref="B79:J79"/>
    <mergeCell ref="B100:J100"/>
    <mergeCell ref="B101:J101"/>
    <mergeCell ref="B13:J13"/>
    <mergeCell ref="B31:J31"/>
    <mergeCell ref="B32:D32"/>
    <mergeCell ref="B103:J103"/>
    <mergeCell ref="B104:J104"/>
    <mergeCell ref="B2:J2"/>
    <mergeCell ref="B3:J3"/>
    <mergeCell ref="B4:J4"/>
    <mergeCell ref="B5:J5"/>
    <mergeCell ref="B6:J6"/>
  </mergeCells>
  <conditionalFormatting sqref="B36:B75">
    <cfRule type="duplicateValues" priority="1"/>
  </conditionalFormatting>
  <dataValidations xWindow="1124" yWindow="514" count="24">
    <dataValidation allowBlank="1" showInputMessage="1" showErrorMessage="1" promptTitle="Project name" prompt="Input project name here._x000a__x000a_Please refrain from using acronyms, and input complete name." sqref="B81:B97" xr:uid="{F99FE9B0-5192-4241-983B-FDB53885E318}"/>
    <dataValidation allowBlank="1" showInputMessage="1" showErrorMessage="1" promptTitle="Name of identifier" prompt="Please input name of identifier, such as &quot;Taxpayer Identification Number&quot; or similar." sqref="B33" xr:uid="{412124B2-A34B-47AD-A7F2-2DA2FD26EE6D}"/>
    <dataValidation allowBlank="1" showInputMessage="1" showErrorMessage="1" promptTitle="Name of register" prompt="Please input name of register or agency" sqref="C33" xr:uid="{2DCD63E0-4119-4A73-AC8A-488AF5C36CD2}"/>
    <dataValidation allowBlank="1" showInputMessage="1" showErrorMessage="1" promptTitle="Registry URL" prompt="Please insert direct URL to the registry or agency" sqref="D33" xr:uid="{A7D4AC68-A245-49BE-B706-C7C76BB5669E}"/>
    <dataValidation allowBlank="1" showInputMessage="1" showErrorMessage="1" promptTitle="Affiliated Companies" prompt="Please insert the relevant companies affiliated to the project here, separated by commas." sqref="D82:D97" xr:uid="{E12F2734-F1F8-415D-942B-52F213FABA12}"/>
    <dataValidation allowBlank="1" showInputMessage="1" showErrorMessage="1" promptTitle="Reference number" prompt="Please input the reference number of the legal agreement: contract, licence, lease, concession..." sqref="C81:C97 D81:E81 G81:J81" xr:uid="{FF6DDDEB-45F7-4DC8-8F55-BED4849AE1BE}"/>
    <dataValidation type="textLength" allowBlank="1" showInputMessage="1" showErrorMessage="1" errorTitle="Please do not edit these cells" error="Please do not edit these cells" sqref="B33 C32:D32" xr:uid="{81EFF6B9-0948-4ED1-9FAA-6EA0DE53E4C0}">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82:H97" xr:uid="{8671A7B4-FBEE-40B4-83E1-8302DA427313}">
      <formula1>"&lt;Select unit&gt;,Sm3,Sm3 o.e.,Barrels,Tonnes,oz,carats,Scf"</formula1>
    </dataValidation>
    <dataValidation type="list" allowBlank="1" showInputMessage="1" showErrorMessage="1" sqref="F81:F97"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82:E97" xr:uid="{5D281347-915C-4D0E-B76F-154D7B7C68B3}">
      <formula1>Commodity_names</formula1>
    </dataValidation>
    <dataValidation type="textLength" allowBlank="1" showInputMessage="1" showErrorMessage="1" sqref="A1:K13 A30:L32 E33:K34 A34:D34 A33 B78:K79 A80:K80 A81:A106 K81:K106 B98:J102 B106:J106 A35:K35 A14:E14 A36:A79 B28 F14:K29 J36:K77" xr:uid="{4B9AA2B5-1E60-430C-BA7F-02CA306120F1}">
      <formula1>9999999</formula1>
      <formula2>99999999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82:G9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82:I97" xr:uid="{83119F12-BEE5-4AB0-AD82-3D216DB6144F}">
      <formula1>0</formula1>
      <formula2>1000000000000000</formula2>
    </dataValidation>
    <dataValidation type="textLength" allowBlank="1" showInputMessage="1" showErrorMessage="1" errorTitle="Do not edit these cells" error="Please do not edit these cells" sqref="B103:J105" xr:uid="{BAF144F0-3731-4BBB-961A-1F8765C0F270}">
      <formula1>9999999</formula1>
      <formula2>99999999</formula2>
    </dataValidation>
    <dataValidation type="list" allowBlank="1" showInputMessage="1" showErrorMessage="1" sqref="C36:C48 C50:C77" xr:uid="{F0416102-0ADD-49AA-89C3-81F8E6280814}">
      <formula1>"&lt; Company type &gt;,State-owned enterprises &amp; public corporations,Private"</formula1>
    </dataValidation>
    <dataValidation allowBlank="1" showInputMessage="1" showErrorMessage="1" promptTitle="Identification" prompt="Please input identification number for the reporting government entity, if applicable." sqref="D15:D29" xr:uid="{8310B678-8255-46C8-AF1B-93E3C1B16E87}"/>
    <dataValidation type="list" allowBlank="1" showInputMessage="1" showErrorMessage="1" promptTitle="Government agency type" prompt="Choose type of government agency from the drop-down list._x000a_Please refrain from using custom types if possible." sqref="C15:C29" xr:uid="{6D7DD8FD-6ED6-4A3A-A7DE-59B056350A18}">
      <formula1>Agency_type</formula1>
    </dataValidation>
    <dataValidation type="textLength" allowBlank="1" showInputMessage="1" showErrorMessage="1" errorTitle="Do not edit - based on Part 4" error="These cells will be filled automatically" promptTitle="Do not edit - based on Part 4" prompt=" " sqref="E15:E29" xr:uid="{E7078589-660C-4DA2-9592-E8A92A55EA9A}">
      <formula1>999999</formula1>
      <formula2>9999999</formula2>
    </dataValidation>
    <dataValidation allowBlank="1" showInputMessage="1" showErrorMessage="1" promptTitle="Please insert commodities" prompt="Please insert the relevant commodities of the company here, separated by commas." sqref="F36:F76" xr:uid="{6A44821C-9A13-4D03-9DBE-3FE545535EDF}"/>
    <dataValidation type="list" allowBlank="1" showInputMessage="1" showErrorMessage="1" promptTitle="Please select Sector" prompt="Please select the relevant sector of the company from the list" sqref="E36:E77" xr:uid="{868FFED3-1B0C-4918-8778-E1FA1953F99F}">
      <formula1>Sector_list</formula1>
    </dataValidation>
    <dataValidation allowBlank="1" showInputMessage="1" showErrorMessage="1" promptTitle="Company name" prompt="Input company name here._x000a__x000a_Please refrain from using acronyms, and input complete name." sqref="B36:B77" xr:uid="{C350F0E4-4E62-4F30-B87E-F27D6B9371A9}"/>
    <dataValidation allowBlank="1" showInputMessage="1" showErrorMessage="1" promptTitle="Identification #" prompt="Please input unique identification number, such as TIN, organisational number or similar" sqref="D36:D77" xr:uid="{4120235B-D2FD-4BFD-ABFB-C2C2C7807A6F}"/>
    <dataValidation errorStyle="warning" allowBlank="1" showInputMessage="1" showErrorMessage="1" errorTitle="URL " error="Please input a link in these cells" sqref="G36:H77" xr:uid="{900097FA-9B5D-417A-9DC5-30D28C0778EB}"/>
    <dataValidation type="whole" allowBlank="1" showInputMessage="1" showErrorMessage="1" errorTitle="Do not edit - based on part 5" error="These cells will be filled automatically" promptTitle="Do not edit - based on part 5" prompt=" " sqref="I36:I77" xr:uid="{56FC6F82-9F1C-496E-9C14-F149EB40B8A6}">
      <formula1>1</formula1>
      <formula2>2</formula2>
    </dataValidation>
  </dataValidations>
  <hyperlinks>
    <hyperlink ref="B8" r:id="rId1" xr:uid="{DD07F9BC-AC8A-4A9E-9450-3D0391EB0CA7}"/>
    <hyperlink ref="B101:F101" r:id="rId2" display="Give us your feedback or report a conflict in the data! Write to us at  data@eiti.org" xr:uid="{7DD6EEF9-F2B1-490B-AA9F-CD09A5BE123B}"/>
    <hyperlink ref="B100:F100"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customProperties>
    <customPr name="OrphanNamesChecked" r:id="rId5"/>
  </customProperties>
  <tableParts count="3">
    <tablePart r:id="rId6"/>
    <tablePart r:id="rId7"/>
    <tablePart r:id="rId8"/>
  </tableParts>
  <extLst>
    <ext xmlns:x14="http://schemas.microsoft.com/office/spreadsheetml/2009/9/main" uri="{CCE6A557-97BC-4b89-ADB6-D9C93CAAB3DF}">
      <x14:dataValidations xmlns:xm="http://schemas.microsoft.com/office/excel/2006/main" xWindow="1124" yWindow="514" count="1">
        <x14:dataValidation type="list" allowBlank="1" showInputMessage="1" showErrorMessage="1" error="Invalid Entry" promptTitle="Currency" prompt="Please input currency according to 3-letter ISO currency code." xr:uid="{6854ADEB-BBB5-4A60-BD4B-636A75D9550B}">
          <x14:formula1>
            <xm:f>Lists!$I$11:$I$168</xm:f>
          </x14:formula1>
          <xm:sqref>J82:J97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144"/>
  <sheetViews>
    <sheetView showGridLines="0" topLeftCell="F15" zoomScale="94" zoomScaleNormal="95" workbookViewId="0">
      <selection activeCell="K118" sqref="K118"/>
    </sheetView>
  </sheetViews>
  <sheetFormatPr defaultColWidth="8.77734375" defaultRowHeight="15" x14ac:dyDescent="0.35"/>
  <cols>
    <col min="1" max="1" width="2.77734375" style="38" customWidth="1"/>
    <col min="2" max="5" width="0" style="38" hidden="1" customWidth="1"/>
    <col min="6" max="6" width="62" style="38" customWidth="1"/>
    <col min="7" max="7" width="16.44140625" style="38" customWidth="1"/>
    <col min="8" max="8" width="28.33203125" style="38" customWidth="1"/>
    <col min="9" max="9" width="48.77734375" style="38" customWidth="1"/>
    <col min="10" max="10" width="22.77734375" style="172" customWidth="1"/>
    <col min="11" max="11" width="15.5546875" style="38" bestFit="1" customWidth="1"/>
    <col min="12" max="12" width="2.77734375" style="38" customWidth="1"/>
    <col min="13" max="13" width="19.5546875" style="38" bestFit="1" customWidth="1"/>
    <col min="14" max="14" width="73.44140625" style="38" bestFit="1" customWidth="1"/>
    <col min="15" max="15" width="4" style="38" customWidth="1"/>
    <col min="16" max="17" width="8.77734375" style="38"/>
    <col min="18" max="18" width="21.21875" style="38" bestFit="1" customWidth="1"/>
    <col min="19" max="19" width="8.77734375" style="38"/>
    <col min="20" max="20" width="21.21875" style="38" bestFit="1" customWidth="1"/>
    <col min="21" max="16384" width="8.77734375" style="38"/>
  </cols>
  <sheetData>
    <row r="1" spans="6:14" s="17" customFormat="1" ht="15.75" hidden="1" customHeight="1" x14ac:dyDescent="0.3">
      <c r="J1" s="244"/>
    </row>
    <row r="2" spans="6:14" s="17" customFormat="1" hidden="1" x14ac:dyDescent="0.3">
      <c r="J2" s="244"/>
    </row>
    <row r="3" spans="6:14" s="17" customFormat="1" hidden="1" x14ac:dyDescent="0.3">
      <c r="J3" s="244"/>
      <c r="N3" s="19" t="s">
        <v>1</v>
      </c>
    </row>
    <row r="4" spans="6:14" s="17" customFormat="1" hidden="1" x14ac:dyDescent="0.3">
      <c r="J4" s="244"/>
      <c r="N4" s="19">
        <f>Introduction!G4</f>
        <v>45303</v>
      </c>
    </row>
    <row r="5" spans="6:14" s="17" customFormat="1" hidden="1" x14ac:dyDescent="0.3">
      <c r="J5" s="244"/>
    </row>
    <row r="6" spans="6:14" s="17" customFormat="1" hidden="1" x14ac:dyDescent="0.3">
      <c r="J6" s="244"/>
    </row>
    <row r="7" spans="6:14" s="17" customFormat="1" x14ac:dyDescent="0.3">
      <c r="J7" s="244"/>
    </row>
    <row r="8" spans="6:14" s="17" customFormat="1" x14ac:dyDescent="0.3">
      <c r="F8" s="321" t="s">
        <v>1923</v>
      </c>
      <c r="G8" s="321"/>
      <c r="H8" s="321"/>
      <c r="I8" s="321"/>
      <c r="J8" s="321"/>
      <c r="K8" s="321"/>
      <c r="L8" s="321"/>
      <c r="M8" s="321"/>
      <c r="N8" s="321"/>
    </row>
    <row r="9" spans="6:14" s="17" customFormat="1" ht="24" x14ac:dyDescent="0.3">
      <c r="F9" s="343" t="s">
        <v>1647</v>
      </c>
      <c r="G9" s="343"/>
      <c r="H9" s="343"/>
      <c r="I9" s="343"/>
      <c r="J9" s="343"/>
      <c r="K9" s="343"/>
      <c r="L9" s="343"/>
      <c r="M9" s="343"/>
      <c r="N9" s="343"/>
    </row>
    <row r="10" spans="6:14" s="17" customFormat="1" x14ac:dyDescent="0.3">
      <c r="F10" s="344" t="s">
        <v>1924</v>
      </c>
      <c r="G10" s="344"/>
      <c r="H10" s="344"/>
      <c r="I10" s="344"/>
      <c r="J10" s="344"/>
      <c r="K10" s="344"/>
      <c r="L10" s="344"/>
      <c r="M10" s="344"/>
      <c r="N10" s="344"/>
    </row>
    <row r="11" spans="6:14" s="17" customFormat="1" x14ac:dyDescent="0.3">
      <c r="F11" s="323" t="s">
        <v>1925</v>
      </c>
      <c r="G11" s="323"/>
      <c r="H11" s="323"/>
      <c r="I11" s="323"/>
      <c r="J11" s="323"/>
      <c r="K11" s="323"/>
      <c r="L11" s="323"/>
      <c r="M11" s="323"/>
      <c r="N11" s="323"/>
    </row>
    <row r="12" spans="6:14" s="17" customFormat="1" x14ac:dyDescent="0.3">
      <c r="F12" s="323" t="s">
        <v>1926</v>
      </c>
      <c r="G12" s="323"/>
      <c r="H12" s="323"/>
      <c r="I12" s="323"/>
      <c r="J12" s="323"/>
      <c r="K12" s="323"/>
      <c r="L12" s="323"/>
      <c r="M12" s="323"/>
      <c r="N12" s="323"/>
    </row>
    <row r="13" spans="6:14" s="17" customFormat="1" x14ac:dyDescent="0.3">
      <c r="F13" s="345" t="s">
        <v>1927</v>
      </c>
      <c r="G13" s="345"/>
      <c r="H13" s="345"/>
      <c r="I13" s="345"/>
      <c r="J13" s="345"/>
      <c r="K13" s="345"/>
      <c r="L13" s="345"/>
      <c r="M13" s="345"/>
      <c r="N13" s="345"/>
    </row>
    <row r="14" spans="6:14" s="17" customFormat="1" x14ac:dyDescent="0.3">
      <c r="F14" s="346" t="s">
        <v>1663</v>
      </c>
      <c r="G14" s="346"/>
      <c r="H14" s="346"/>
      <c r="I14" s="346"/>
      <c r="J14" s="346"/>
      <c r="K14" s="346"/>
      <c r="L14" s="346"/>
      <c r="M14" s="346"/>
      <c r="N14" s="346"/>
    </row>
    <row r="15" spans="6:14" s="17" customFormat="1" x14ac:dyDescent="0.3">
      <c r="F15" s="347" t="s">
        <v>1662</v>
      </c>
      <c r="G15" s="347"/>
      <c r="H15" s="347"/>
      <c r="I15" s="347"/>
      <c r="J15" s="347"/>
      <c r="K15" s="347"/>
      <c r="L15" s="347"/>
      <c r="M15" s="347"/>
      <c r="N15" s="347"/>
    </row>
    <row r="16" spans="6:14" s="17" customFormat="1" x14ac:dyDescent="0.35">
      <c r="F16" s="334" t="s">
        <v>1916</v>
      </c>
      <c r="G16" s="334"/>
      <c r="H16" s="334"/>
      <c r="I16" s="334"/>
      <c r="J16" s="334"/>
      <c r="K16" s="334"/>
      <c r="L16" s="334"/>
      <c r="M16" s="334"/>
      <c r="N16" s="334"/>
    </row>
    <row r="17" spans="2:14" s="17" customFormat="1" x14ac:dyDescent="0.3">
      <c r="J17" s="244"/>
    </row>
    <row r="18" spans="2:14" s="17" customFormat="1" ht="24" x14ac:dyDescent="0.3">
      <c r="F18" s="336" t="s">
        <v>1577</v>
      </c>
      <c r="G18" s="336"/>
      <c r="H18" s="336"/>
      <c r="I18" s="336"/>
      <c r="J18" s="336"/>
      <c r="K18" s="336"/>
      <c r="M18" s="348" t="s">
        <v>1560</v>
      </c>
      <c r="N18" s="348"/>
    </row>
    <row r="19" spans="2:14" s="17" customFormat="1" ht="15.6" customHeight="1" x14ac:dyDescent="0.3">
      <c r="J19" s="244"/>
      <c r="M19" s="356" t="s">
        <v>1928</v>
      </c>
      <c r="N19" s="356"/>
    </row>
    <row r="20" spans="2:14" x14ac:dyDescent="0.35">
      <c r="F20" s="354" t="s">
        <v>1930</v>
      </c>
      <c r="G20" s="354"/>
      <c r="H20" s="354"/>
      <c r="I20" s="354"/>
      <c r="J20" s="354"/>
      <c r="K20" s="354"/>
      <c r="M20" s="17"/>
      <c r="N20" s="17"/>
    </row>
    <row r="21" spans="2:14" ht="24" x14ac:dyDescent="0.35">
      <c r="B21" s="178" t="s">
        <v>1488</v>
      </c>
      <c r="C21" s="178" t="s">
        <v>1489</v>
      </c>
      <c r="D21" s="178" t="s">
        <v>1490</v>
      </c>
      <c r="E21" s="178" t="s">
        <v>1491</v>
      </c>
      <c r="F21" s="38" t="s">
        <v>1497</v>
      </c>
      <c r="G21" s="38" t="s">
        <v>1493</v>
      </c>
      <c r="H21" s="38" t="s">
        <v>1436</v>
      </c>
      <c r="I21" s="38" t="s">
        <v>1499</v>
      </c>
      <c r="J21" s="172" t="s">
        <v>1437</v>
      </c>
      <c r="K21" s="17" t="s">
        <v>1006</v>
      </c>
      <c r="M21" s="343" t="s">
        <v>1562</v>
      </c>
      <c r="N21" s="343"/>
    </row>
    <row r="22" spans="2:14" ht="15.75" hidden="1" customHeight="1" x14ac:dyDescent="0.35">
      <c r="B22" s="178" t="str">
        <f>IFERROR(VLOOKUP(Government_revenues_table[[#This Row],[GFS Classification]],Table6_GFS_codes_classification[],COLUMNS($F:F)+3,FALSE),"Do not enter data")</f>
        <v>Taxes (11E)</v>
      </c>
      <c r="C22" s="178" t="str">
        <f>IFERROR(VLOOKUP(Government_revenues_table[[#This Row],[GFS Classification]],Table6_GFS_codes_classification[],COLUMNS($F:G)+3,FALSE),"Do not enter data")</f>
        <v>Other taxes payable by natural resource companies (116E)</v>
      </c>
      <c r="D22" s="178" t="str">
        <f>IFERROR(VLOOKUP(Government_revenues_table[[#This Row],[GFS Classification]],Table6_GFS_codes_classification[],COLUMNS($F:H)+3,FALSE),"Do not enter data")</f>
        <v>Other taxes payable by natural resource companies (116E)</v>
      </c>
      <c r="E22" s="178" t="str">
        <f>IFERROR(VLOOKUP(Government_revenues_table[[#This Row],[GFS Classification]],Table6_GFS_codes_classification[],COLUMNS($F:I)+3,FALSE),"Do not enter data")</f>
        <v>Other taxes payable by natural resource companies (116E)</v>
      </c>
      <c r="F22" s="232" t="s">
        <v>1480</v>
      </c>
      <c r="G22" s="242" t="s">
        <v>2051</v>
      </c>
      <c r="H22" s="232" t="s">
        <v>2002</v>
      </c>
      <c r="I22" s="232" t="s">
        <v>1966</v>
      </c>
      <c r="J22" s="276">
        <v>1434890</v>
      </c>
      <c r="K22" s="38" t="s">
        <v>1099</v>
      </c>
      <c r="M22" s="357" t="s">
        <v>1682</v>
      </c>
      <c r="N22" s="357"/>
    </row>
    <row r="23" spans="2:14" ht="15.75" hidden="1" customHeight="1" x14ac:dyDescent="0.35">
      <c r="B23" s="178" t="str">
        <f>IFERROR(VLOOKUP(Government_revenues_table[[#This Row],[GFS Classification]],Table6_GFS_codes_classification[],COLUMNS($F:F)+3,FALSE),"Do not enter data")</f>
        <v>Taxes (11E)</v>
      </c>
      <c r="C23" s="178" t="str">
        <f>IFERROR(VLOOKUP(Government_revenues_table[[#This Row],[GFS Classification]],Table6_GFS_codes_classification[],COLUMNS($F:G)+3,FALSE),"Do not enter data")</f>
        <v>Other taxes payable by natural resource companies (116E)</v>
      </c>
      <c r="D23" s="178" t="str">
        <f>IFERROR(VLOOKUP(Government_revenues_table[[#This Row],[GFS Classification]],Table6_GFS_codes_classification[],COLUMNS($F:H)+3,FALSE),"Do not enter data")</f>
        <v>Other taxes payable by natural resource companies (116E)</v>
      </c>
      <c r="E23" s="178" t="str">
        <f>IFERROR(VLOOKUP(Government_revenues_table[[#This Row],[GFS Classification]],Table6_GFS_codes_classification[],COLUMNS($F:I)+3,FALSE),"Do not enter data")</f>
        <v>Other taxes payable by natural resource companies (116E)</v>
      </c>
      <c r="F23" s="15" t="s">
        <v>1480</v>
      </c>
      <c r="G23" s="243" t="s">
        <v>1962</v>
      </c>
      <c r="H23" s="15" t="s">
        <v>2002</v>
      </c>
      <c r="I23" s="15" t="s">
        <v>1966</v>
      </c>
      <c r="J23" s="276">
        <v>360804</v>
      </c>
      <c r="K23" s="38" t="s">
        <v>1099</v>
      </c>
      <c r="M23" s="357"/>
      <c r="N23" s="357"/>
    </row>
    <row r="24" spans="2:14" ht="15.75" hidden="1" customHeight="1" x14ac:dyDescent="0.35">
      <c r="B24" s="181" t="str">
        <f>IFERROR(VLOOKUP(Government_revenues_table[[#This Row],[GFS Classification]],Table6_GFS_codes_classification[],COLUMNS($F:F)+3,FALSE),"Do not enter data")</f>
        <v>Taxes (11E)</v>
      </c>
      <c r="C24" s="181" t="str">
        <f>IFERROR(VLOOKUP(Government_revenues_table[[#This Row],[GFS Classification]],Table6_GFS_codes_classification[],COLUMNS($F:G)+3,FALSE),"Do not enter data")</f>
        <v>Taxes on property (113E)</v>
      </c>
      <c r="D24" s="181" t="str">
        <f>IFERROR(VLOOKUP(Government_revenues_table[[#This Row],[GFS Classification]],Table6_GFS_codes_classification[],COLUMNS($F:H)+3,FALSE),"Do not enter data")</f>
        <v>Taxes on property (113E)</v>
      </c>
      <c r="E24" s="181" t="str">
        <f>IFERROR(VLOOKUP(Government_revenues_table[[#This Row],[GFS Classification]],Table6_GFS_codes_classification[],COLUMNS($F:I)+3,FALSE),"Do not enter data")</f>
        <v>Taxes on property (113E)</v>
      </c>
      <c r="F24" s="15" t="s">
        <v>1477</v>
      </c>
      <c r="G24" s="243" t="s">
        <v>1962</v>
      </c>
      <c r="H24" s="15" t="s">
        <v>2003</v>
      </c>
      <c r="I24" s="15" t="s">
        <v>1966</v>
      </c>
      <c r="J24" s="276">
        <v>1644876</v>
      </c>
      <c r="K24" s="228" t="s">
        <v>1099</v>
      </c>
      <c r="M24" s="357"/>
      <c r="N24" s="357"/>
    </row>
    <row r="25" spans="2:14" ht="15.75" customHeight="1" x14ac:dyDescent="0.35">
      <c r="B25" s="178" t="str">
        <f>IFERROR(VLOOKUP(Government_revenues_table[[#This Row],[GFS Classification]],Table6_GFS_codes_classification[],COLUMNS($F:F)+3,FALSE),"Do not enter data")</f>
        <v>Taxes (11E)</v>
      </c>
      <c r="C25" s="178" t="str">
        <f>IFERROR(VLOOKUP(Government_revenues_table[[#This Row],[GFS Classification]],Table6_GFS_codes_classification[],COLUMNS($F:G)+3,FALSE),"Do not enter data")</f>
        <v>Taxes on property (113E)</v>
      </c>
      <c r="D25" s="178" t="str">
        <f>IFERROR(VLOOKUP(Government_revenues_table[[#This Row],[GFS Classification]],Table6_GFS_codes_classification[],COLUMNS($F:H)+3,FALSE),"Do not enter data")</f>
        <v>Taxes on property (113E)</v>
      </c>
      <c r="E25" s="178" t="str">
        <f>IFERROR(VLOOKUP(Government_revenues_table[[#This Row],[GFS Classification]],Table6_GFS_codes_classification[],COLUMNS($F:I)+3,FALSE),"Do not enter data")</f>
        <v>Taxes on property (113E)</v>
      </c>
      <c r="F25" s="15" t="s">
        <v>1477</v>
      </c>
      <c r="G25" s="243" t="s">
        <v>988</v>
      </c>
      <c r="H25" s="15" t="s">
        <v>2003</v>
      </c>
      <c r="I25" s="15" t="s">
        <v>1966</v>
      </c>
      <c r="J25" s="276">
        <v>101196139</v>
      </c>
      <c r="K25" s="38" t="s">
        <v>1099</v>
      </c>
      <c r="M25" s="357"/>
      <c r="N25" s="357"/>
    </row>
    <row r="26" spans="2:14" ht="15.75" hidden="1" customHeight="1" x14ac:dyDescent="0.35">
      <c r="B26" s="178" t="str">
        <f>IFERROR(VLOOKUP(Government_revenues_table[[#This Row],[GFS Classification]],Table6_GFS_codes_classification[],COLUMNS($F:F)+3,FALSE),"Do not enter data")</f>
        <v>Taxes (11E)</v>
      </c>
      <c r="C26" s="178" t="str">
        <f>IFERROR(VLOOKUP(Government_revenues_table[[#This Row],[GFS Classification]],Table6_GFS_codes_classification[],COLUMNS($F:G)+3,FALSE),"Do not enter data")</f>
        <v>Taxes on property (113E)</v>
      </c>
      <c r="D26" s="178" t="str">
        <f>IFERROR(VLOOKUP(Government_revenues_table[[#This Row],[GFS Classification]],Table6_GFS_codes_classification[],COLUMNS($F:H)+3,FALSE),"Do not enter data")</f>
        <v>Taxes on property (113E)</v>
      </c>
      <c r="E26" s="178" t="str">
        <f>IFERROR(VLOOKUP(Government_revenues_table[[#This Row],[GFS Classification]],Table6_GFS_codes_classification[],COLUMNS($F:I)+3,FALSE),"Do not enter data")</f>
        <v>Taxes on property (113E)</v>
      </c>
      <c r="F26" s="15" t="s">
        <v>1477</v>
      </c>
      <c r="G26" s="243" t="s">
        <v>1496</v>
      </c>
      <c r="H26" s="15" t="s">
        <v>2003</v>
      </c>
      <c r="I26" s="15" t="s">
        <v>1966</v>
      </c>
      <c r="J26" s="276">
        <v>2580</v>
      </c>
      <c r="K26" s="38" t="s">
        <v>1099</v>
      </c>
      <c r="M26" s="357"/>
      <c r="N26" s="357"/>
    </row>
    <row r="27" spans="2:14" ht="15.75" customHeight="1" x14ac:dyDescent="0.35">
      <c r="B27" s="178" t="str">
        <f>IFERROR(VLOOKUP(Government_revenues_table[[#This Row],[GFS Classification]],Table6_GFS_codes_classification[],COLUMNS($F:F)+3,FALSE),"Do not enter data")</f>
        <v>Taxes (11E)</v>
      </c>
      <c r="C27" s="178" t="str">
        <f>IFERROR(VLOOKUP(Government_revenues_table[[#This Row],[GFS Classification]],Table6_GFS_codes_classification[],COLUMNS($F:G)+3,FALSE),"Do not enter data")</f>
        <v>Taxes on property (113E)</v>
      </c>
      <c r="D27" s="178" t="str">
        <f>IFERROR(VLOOKUP(Government_revenues_table[[#This Row],[GFS Classification]],Table6_GFS_codes_classification[],COLUMNS($F:H)+3,FALSE),"Do not enter data")</f>
        <v>Taxes on property (113E)</v>
      </c>
      <c r="E27" s="178" t="str">
        <f>IFERROR(VLOOKUP(Government_revenues_table[[#This Row],[GFS Classification]],Table6_GFS_codes_classification[],COLUMNS($F:I)+3,FALSE),"Do not enter data")</f>
        <v>Taxes on property (113E)</v>
      </c>
      <c r="F27" s="15" t="s">
        <v>1477</v>
      </c>
      <c r="G27" s="243" t="s">
        <v>2117</v>
      </c>
      <c r="H27" s="15" t="s">
        <v>2003</v>
      </c>
      <c r="I27" s="15" t="s">
        <v>1966</v>
      </c>
      <c r="J27" s="276">
        <v>1385881</v>
      </c>
      <c r="K27" s="38" t="s">
        <v>1099</v>
      </c>
      <c r="M27" s="357"/>
      <c r="N27" s="357"/>
    </row>
    <row r="28" spans="2:14" ht="15.75" hidden="1" customHeight="1" x14ac:dyDescent="0.35">
      <c r="B28" s="178" t="str">
        <f>IFERROR(VLOOKUP(Government_revenues_table[[#This Row],[GFS Classification]],Table6_GFS_codes_classification[],COLUMNS($F:F)+3,FALSE),"Do not enter data")</f>
        <v>Taxes (11E)</v>
      </c>
      <c r="C28" s="178" t="str">
        <f>IFERROR(VLOOKUP(Government_revenues_table[[#This Row],[GFS Classification]],Table6_GFS_codes_classification[],COLUMNS($F:G)+3,FALSE),"Do not enter data")</f>
        <v>Taxes on property (113E)</v>
      </c>
      <c r="D28" s="178" t="str">
        <f>IFERROR(VLOOKUP(Government_revenues_table[[#This Row],[GFS Classification]],Table6_GFS_codes_classification[],COLUMNS($F:H)+3,FALSE),"Do not enter data")</f>
        <v>Taxes on property (113E)</v>
      </c>
      <c r="E28" s="178" t="str">
        <f>IFERROR(VLOOKUP(Government_revenues_table[[#This Row],[GFS Classification]],Table6_GFS_codes_classification[],COLUMNS($F:I)+3,FALSE),"Do not enter data")</f>
        <v>Taxes on property (113E)</v>
      </c>
      <c r="F28" s="15" t="s">
        <v>1477</v>
      </c>
      <c r="G28" s="243" t="s">
        <v>2051</v>
      </c>
      <c r="H28" s="15" t="s">
        <v>2003</v>
      </c>
      <c r="I28" s="15" t="s">
        <v>1966</v>
      </c>
      <c r="J28" s="276">
        <v>807637</v>
      </c>
      <c r="K28" s="38" t="s">
        <v>1099</v>
      </c>
      <c r="M28" s="304"/>
      <c r="N28" s="304"/>
    </row>
    <row r="29" spans="2:14" x14ac:dyDescent="0.35">
      <c r="B29" s="178" t="str">
        <f>IFERROR(VLOOKUP(Government_revenues_table[[#This Row],[GFS Classification]],Table6_GFS_codes_classification[],COLUMNS($F:F)+3,FALSE),"Do not enter data")</f>
        <v>Taxes (11E)</v>
      </c>
      <c r="C29" s="178" t="str">
        <f>IFERROR(VLOOKUP(Government_revenues_table[[#This Row],[GFS Classification]],Table6_GFS_codes_classification[],COLUMNS($F:G)+3,FALSE),"Do not enter data")</f>
        <v>Other taxes payable by natural resource companies (116E)</v>
      </c>
      <c r="D29" s="178" t="str">
        <f>IFERROR(VLOOKUP(Government_revenues_table[[#This Row],[GFS Classification]],Table6_GFS_codes_classification[],COLUMNS($F:H)+3,FALSE),"Do not enter data")</f>
        <v>Other taxes payable by natural resource companies (116E)</v>
      </c>
      <c r="E29" s="178" t="str">
        <f>IFERROR(VLOOKUP(Government_revenues_table[[#This Row],[GFS Classification]],Table6_GFS_codes_classification[],COLUMNS($F:I)+3,FALSE),"Do not enter data")</f>
        <v>Other taxes payable by natural resource companies (116E)</v>
      </c>
      <c r="F29" s="15" t="s">
        <v>1480</v>
      </c>
      <c r="G29" s="243" t="s">
        <v>988</v>
      </c>
      <c r="H29" s="15" t="s">
        <v>2004</v>
      </c>
      <c r="I29" s="15" t="s">
        <v>1966</v>
      </c>
      <c r="J29" s="276">
        <v>474419048</v>
      </c>
      <c r="K29" s="38" t="s">
        <v>1099</v>
      </c>
      <c r="M29" s="328" t="s">
        <v>1953</v>
      </c>
      <c r="N29" s="328"/>
    </row>
    <row r="30" spans="2:14" x14ac:dyDescent="0.35">
      <c r="B30" s="178" t="str">
        <f>IFERROR(VLOOKUP(Government_revenues_table[[#This Row],[GFS Classification]],Table6_GFS_codes_classification[],COLUMNS($F:F)+3,FALSE),"Do not enter data")</f>
        <v>Taxes (11E)</v>
      </c>
      <c r="C30" s="178" t="str">
        <f>IFERROR(VLOOKUP(Government_revenues_table[[#This Row],[GFS Classification]],Table6_GFS_codes_classification[],COLUMNS($F:G)+3,FALSE),"Do not enter data")</f>
        <v>Other taxes payable by natural resource companies (116E)</v>
      </c>
      <c r="D30" s="178" t="str">
        <f>IFERROR(VLOOKUP(Government_revenues_table[[#This Row],[GFS Classification]],Table6_GFS_codes_classification[],COLUMNS($F:H)+3,FALSE),"Do not enter data")</f>
        <v>Other taxes payable by natural resource companies (116E)</v>
      </c>
      <c r="E30" s="178" t="str">
        <f>IFERROR(VLOOKUP(Government_revenues_table[[#This Row],[GFS Classification]],Table6_GFS_codes_classification[],COLUMNS($F:I)+3,FALSE),"Do not enter data")</f>
        <v>Other taxes payable by natural resource companies (116E)</v>
      </c>
      <c r="F30" s="15" t="s">
        <v>1480</v>
      </c>
      <c r="G30" s="243" t="s">
        <v>2117</v>
      </c>
      <c r="H30" s="15" t="s">
        <v>2004</v>
      </c>
      <c r="I30" s="15" t="s">
        <v>1966</v>
      </c>
      <c r="J30" s="276">
        <v>36306054</v>
      </c>
      <c r="K30" s="38" t="s">
        <v>1099</v>
      </c>
      <c r="M30" s="328" t="s">
        <v>1929</v>
      </c>
      <c r="N30" s="328"/>
    </row>
    <row r="31" spans="2:14" ht="15.6" hidden="1" thickBot="1" x14ac:dyDescent="0.4">
      <c r="B31" s="178" t="str">
        <f>IFERROR(VLOOKUP(Government_revenues_table[[#This Row],[GFS Classification]],Table6_GFS_codes_classification[],COLUMNS($F:F)+3,FALSE),"Do not enter data")</f>
        <v>Taxes (11E)</v>
      </c>
      <c r="C31" s="178" t="str">
        <f>IFERROR(VLOOKUP(Government_revenues_table[[#This Row],[GFS Classification]],Table6_GFS_codes_classification[],COLUMNS($F:G)+3,FALSE),"Do not enter data")</f>
        <v>Other taxes payable by natural resource companies (116E)</v>
      </c>
      <c r="D31" s="178" t="str">
        <f>IFERROR(VLOOKUP(Government_revenues_table[[#This Row],[GFS Classification]],Table6_GFS_codes_classification[],COLUMNS($F:H)+3,FALSE),"Do not enter data")</f>
        <v>Other taxes payable by natural resource companies (116E)</v>
      </c>
      <c r="E31" s="178" t="str">
        <f>IFERROR(VLOOKUP(Government_revenues_table[[#This Row],[GFS Classification]],Table6_GFS_codes_classification[],COLUMNS($F:I)+3,FALSE),"Do not enter data")</f>
        <v>Other taxes payable by natural resource companies (116E)</v>
      </c>
      <c r="F31" s="15" t="s">
        <v>1480</v>
      </c>
      <c r="G31" s="243" t="s">
        <v>1496</v>
      </c>
      <c r="H31" s="15" t="s">
        <v>2004</v>
      </c>
      <c r="I31" s="15" t="s">
        <v>1966</v>
      </c>
      <c r="J31" s="276">
        <v>327086</v>
      </c>
      <c r="K31" s="38" t="s">
        <v>1099</v>
      </c>
      <c r="M31" s="179"/>
      <c r="N31" s="179"/>
    </row>
    <row r="32" spans="2:14" hidden="1" x14ac:dyDescent="0.35">
      <c r="B32" s="178" t="str">
        <f>IFERROR(VLOOKUP(Government_revenues_table[[#This Row],[GFS Classification]],Table6_GFS_codes_classification[],COLUMNS($F:F)+3,FALSE),"Do not enter data")</f>
        <v>Taxes (11E)</v>
      </c>
      <c r="C32" s="178" t="str">
        <f>IFERROR(VLOOKUP(Government_revenues_table[[#This Row],[GFS Classification]],Table6_GFS_codes_classification[],COLUMNS($F:G)+3,FALSE),"Do not enter data")</f>
        <v>Other taxes payable by natural resource companies (116E)</v>
      </c>
      <c r="D32" s="178" t="str">
        <f>IFERROR(VLOOKUP(Government_revenues_table[[#This Row],[GFS Classification]],Table6_GFS_codes_classification[],COLUMNS($F:H)+3,FALSE),"Do not enter data")</f>
        <v>Other taxes payable by natural resource companies (116E)</v>
      </c>
      <c r="E32" s="178" t="str">
        <f>IFERROR(VLOOKUP(Government_revenues_table[[#This Row],[GFS Classification]],Table6_GFS_codes_classification[],COLUMNS($F:I)+3,FALSE),"Do not enter data")</f>
        <v>Other taxes payable by natural resource companies (116E)</v>
      </c>
      <c r="F32" s="15" t="s">
        <v>1480</v>
      </c>
      <c r="G32" s="243" t="s">
        <v>1962</v>
      </c>
      <c r="H32" s="15" t="s">
        <v>2004</v>
      </c>
      <c r="I32" s="15" t="s">
        <v>1966</v>
      </c>
      <c r="J32" s="276">
        <v>42175707</v>
      </c>
      <c r="K32" s="38" t="s">
        <v>1099</v>
      </c>
      <c r="M32" s="386"/>
      <c r="N32" s="386"/>
    </row>
    <row r="33" spans="1:21" hidden="1" x14ac:dyDescent="0.35">
      <c r="B33" s="178" t="str">
        <f>IFERROR(VLOOKUP(Government_revenues_table[[#This Row],[GFS Classification]],Table6_GFS_codes_classification[],COLUMNS($F:F)+3,FALSE),"Do not enter data")</f>
        <v>Taxes (11E)</v>
      </c>
      <c r="C33" s="178" t="str">
        <f>IFERROR(VLOOKUP(Government_revenues_table[[#This Row],[GFS Classification]],Table6_GFS_codes_classification[],COLUMNS($F:G)+3,FALSE),"Do not enter data")</f>
        <v>Other taxes payable by natural resource companies (116E)</v>
      </c>
      <c r="D33" s="178" t="str">
        <f>IFERROR(VLOOKUP(Government_revenues_table[[#This Row],[GFS Classification]],Table6_GFS_codes_classification[],COLUMNS($F:H)+3,FALSE),"Do not enter data")</f>
        <v>Other taxes payable by natural resource companies (116E)</v>
      </c>
      <c r="E33" s="178" t="str">
        <f>IFERROR(VLOOKUP(Government_revenues_table[[#This Row],[GFS Classification]],Table6_GFS_codes_classification[],COLUMNS($F:I)+3,FALSE),"Do not enter data")</f>
        <v>Other taxes payable by natural resource companies (116E)</v>
      </c>
      <c r="F33" s="15" t="s">
        <v>1480</v>
      </c>
      <c r="G33" s="243" t="s">
        <v>2051</v>
      </c>
      <c r="H33" s="15" t="s">
        <v>2004</v>
      </c>
      <c r="I33" s="15" t="s">
        <v>1966</v>
      </c>
      <c r="J33" s="276">
        <v>8122443</v>
      </c>
      <c r="K33" s="38" t="s">
        <v>1099</v>
      </c>
      <c r="M33" s="386"/>
      <c r="N33" s="386"/>
    </row>
    <row r="34" spans="1:21" hidden="1" x14ac:dyDescent="0.35">
      <c r="B34" s="178" t="str">
        <f>IFERROR(VLOOKUP(Government_revenues_table[[#This Row],[GFS Classification]],Table6_GFS_codes_classification[],COLUMNS($F:F)+3,FALSE),"Do not enter data")</f>
        <v>Taxes (11E)</v>
      </c>
      <c r="C34" s="178" t="str">
        <f>IFERROR(VLOOKUP(Government_revenues_table[[#This Row],[GFS Classification]],Table6_GFS_codes_classification[],COLUMNS($F:G)+3,FALSE),"Do not enter data")</f>
        <v>Taxes on goods and services (114E)</v>
      </c>
      <c r="D34" s="178" t="str">
        <f>IFERROR(VLOOKUP(Government_revenues_table[[#This Row],[GFS Classification]],Table6_GFS_codes_classification[],COLUMNS($F:H)+3,FALSE),"Do not enter data")</f>
        <v>General taxes on goods and services (VAT, sales tax, turnover tax) (1141E)</v>
      </c>
      <c r="E34" s="178" t="str">
        <f>IFERROR(VLOOKUP(Government_revenues_table[[#This Row],[GFS Classification]],Table6_GFS_codes_classification[],COLUMNS($F:I)+3,FALSE),"Do not enter data")</f>
        <v>General taxes on goods and services (VAT, sales tax, turnover tax) (1141E)</v>
      </c>
      <c r="F34" s="38" t="s">
        <v>1526</v>
      </c>
      <c r="G34" s="38" t="s">
        <v>1962</v>
      </c>
      <c r="H34" s="38" t="s">
        <v>2007</v>
      </c>
      <c r="I34" s="38" t="s">
        <v>1966</v>
      </c>
      <c r="J34" s="276">
        <v>126566468</v>
      </c>
      <c r="K34" s="38" t="s">
        <v>1099</v>
      </c>
      <c r="P34" s="36"/>
      <c r="Q34" s="17"/>
      <c r="R34" s="180"/>
      <c r="S34" s="17"/>
      <c r="T34" s="180"/>
      <c r="U34" s="17"/>
    </row>
    <row r="35" spans="1:21" hidden="1" x14ac:dyDescent="0.35">
      <c r="B35" s="178" t="str">
        <f>IFERROR(VLOOKUP(Government_revenues_table[[#This Row],[GFS Classification]],Table6_GFS_codes_classification[],COLUMNS($F:F)+3,FALSE),"Do not enter data")</f>
        <v>Taxes (11E)</v>
      </c>
      <c r="C35" s="178" t="str">
        <f>IFERROR(VLOOKUP(Government_revenues_table[[#This Row],[GFS Classification]],Table6_GFS_codes_classification[],COLUMNS($F:G)+3,FALSE),"Do not enter data")</f>
        <v>Taxes on goods and services (114E)</v>
      </c>
      <c r="D35" s="178" t="str">
        <f>IFERROR(VLOOKUP(Government_revenues_table[[#This Row],[GFS Classification]],Table6_GFS_codes_classification[],COLUMNS($F:H)+3,FALSE),"Do not enter data")</f>
        <v>General taxes on goods and services (VAT, sales tax, turnover tax) (1141E)</v>
      </c>
      <c r="E35" s="178" t="str">
        <f>IFERROR(VLOOKUP(Government_revenues_table[[#This Row],[GFS Classification]],Table6_GFS_codes_classification[],COLUMNS($F:I)+3,FALSE),"Do not enter data")</f>
        <v>General taxes on goods and services (VAT, sales tax, turnover tax) (1141E)</v>
      </c>
      <c r="F35" s="15" t="s">
        <v>1526</v>
      </c>
      <c r="G35" s="243" t="s">
        <v>2051</v>
      </c>
      <c r="H35" s="15" t="s">
        <v>2007</v>
      </c>
      <c r="I35" s="15" t="s">
        <v>1966</v>
      </c>
      <c r="J35" s="276">
        <v>11163345</v>
      </c>
      <c r="K35" s="38" t="s">
        <v>1099</v>
      </c>
      <c r="P35" s="355"/>
      <c r="Q35" s="355"/>
      <c r="R35" s="355"/>
      <c r="S35" s="355"/>
      <c r="T35" s="355"/>
      <c r="U35" s="355"/>
    </row>
    <row r="36" spans="1:21" x14ac:dyDescent="0.35">
      <c r="B36" s="178" t="str">
        <f>IFERROR(VLOOKUP(Government_revenues_table[[#This Row],[GFS Classification]],Table6_GFS_codes_classification[],COLUMNS($F:F)+3,FALSE),"Do not enter data")</f>
        <v>Taxes (11E)</v>
      </c>
      <c r="C36" s="178" t="str">
        <f>IFERROR(VLOOKUP(Government_revenues_table[[#This Row],[GFS Classification]],Table6_GFS_codes_classification[],COLUMNS($F:G)+3,FALSE),"Do not enter data")</f>
        <v>Taxes on international trade and transactions (115E)</v>
      </c>
      <c r="D36" s="178" t="str">
        <f>IFERROR(VLOOKUP(Government_revenues_table[[#This Row],[GFS Classification]],Table6_GFS_codes_classification[],COLUMNS($F:H)+3,FALSE),"Do not enter data")</f>
        <v>Customs and other import duties (1151E)</v>
      </c>
      <c r="E36" s="178" t="str">
        <f>IFERROR(VLOOKUP(Government_revenues_table[[#This Row],[GFS Classification]],Table6_GFS_codes_classification[],COLUMNS($F:I)+3,FALSE),"Do not enter data")</f>
        <v>Customs and other import duties (1151E)</v>
      </c>
      <c r="F36" s="232" t="s">
        <v>1537</v>
      </c>
      <c r="G36" s="242" t="s">
        <v>988</v>
      </c>
      <c r="H36" s="232" t="s">
        <v>2052</v>
      </c>
      <c r="I36" s="232" t="s">
        <v>1966</v>
      </c>
      <c r="J36" s="375">
        <v>207753123</v>
      </c>
      <c r="K36" s="38" t="s">
        <v>1099</v>
      </c>
      <c r="R36" s="182"/>
    </row>
    <row r="37" spans="1:21" hidden="1" x14ac:dyDescent="0.35">
      <c r="B37" s="181" t="str">
        <f>IFERROR(VLOOKUP(Government_revenues_table[[#This Row],[GFS Classification]],Table6_GFS_codes_classification[],COLUMNS($F:F)+3,FALSE),"Do not enter data")</f>
        <v>Taxes (11E)</v>
      </c>
      <c r="C37" s="181" t="str">
        <f>IFERROR(VLOOKUP(Government_revenues_table[[#This Row],[GFS Classification]],Table6_GFS_codes_classification[],COLUMNS($F:G)+3,FALSE),"Do not enter data")</f>
        <v>Taxes on international trade and transactions (115E)</v>
      </c>
      <c r="D37" s="181" t="str">
        <f>IFERROR(VLOOKUP(Government_revenues_table[[#This Row],[GFS Classification]],Table6_GFS_codes_classification[],COLUMNS($F:H)+3,FALSE),"Do not enter data")</f>
        <v>Customs and other import duties (1151E)</v>
      </c>
      <c r="E37" s="181" t="str">
        <f>IFERROR(VLOOKUP(Government_revenues_table[[#This Row],[GFS Classification]],Table6_GFS_codes_classification[],COLUMNS($F:I)+3,FALSE),"Do not enter data")</f>
        <v>Customs and other import duties (1151E)</v>
      </c>
      <c r="F37" s="15" t="s">
        <v>1537</v>
      </c>
      <c r="G37" s="243" t="s">
        <v>1496</v>
      </c>
      <c r="H37" s="15" t="s">
        <v>2052</v>
      </c>
      <c r="I37" s="15" t="s">
        <v>1966</v>
      </c>
      <c r="J37" s="276">
        <v>3810682834</v>
      </c>
      <c r="K37" s="38" t="s">
        <v>1099</v>
      </c>
      <c r="R37" s="220"/>
    </row>
    <row r="38" spans="1:21" x14ac:dyDescent="0.35">
      <c r="B38" s="178" t="str">
        <f>IFERROR(VLOOKUP(Government_revenues_table[[#This Row],[GFS Classification]],Table6_GFS_codes_classification[],COLUMNS($F:F)+3,FALSE),"Do not enter data")</f>
        <v>Taxes (11E)</v>
      </c>
      <c r="C38" s="178" t="str">
        <f>IFERROR(VLOOKUP(Government_revenues_table[[#This Row],[GFS Classification]],Table6_GFS_codes_classification[],COLUMNS($F:G)+3,FALSE),"Do not enter data")</f>
        <v>Taxes on international trade and transactions (115E)</v>
      </c>
      <c r="D38" s="178" t="str">
        <f>IFERROR(VLOOKUP(Government_revenues_table[[#This Row],[GFS Classification]],Table6_GFS_codes_classification[],COLUMNS($F:H)+3,FALSE),"Do not enter data")</f>
        <v>Customs and other import duties (1151E)</v>
      </c>
      <c r="E38" s="178" t="str">
        <f>IFERROR(VLOOKUP(Government_revenues_table[[#This Row],[GFS Classification]],Table6_GFS_codes_classification[],COLUMNS($F:I)+3,FALSE),"Do not enter data")</f>
        <v>Customs and other import duties (1151E)</v>
      </c>
      <c r="F38" s="232" t="s">
        <v>1537</v>
      </c>
      <c r="G38" s="242" t="s">
        <v>2117</v>
      </c>
      <c r="H38" s="232" t="s">
        <v>2052</v>
      </c>
      <c r="I38" s="232" t="s">
        <v>1966</v>
      </c>
      <c r="J38" s="375">
        <v>22766883</v>
      </c>
      <c r="K38" s="38" t="s">
        <v>1099</v>
      </c>
    </row>
    <row r="39" spans="1:21" hidden="1" x14ac:dyDescent="0.35">
      <c r="B39" s="178" t="str">
        <f>IFERROR(VLOOKUP(Government_revenues_table[[#This Row],[GFS Classification]],Table6_GFS_codes_classification[],COLUMNS($F:F)+3,FALSE),"Do not enter data")</f>
        <v>Taxes (11E)</v>
      </c>
      <c r="C39" s="178" t="str">
        <f>IFERROR(VLOOKUP(Government_revenues_table[[#This Row],[GFS Classification]],Table6_GFS_codes_classification[],COLUMNS($F:G)+3,FALSE),"Do not enter data")</f>
        <v>Taxes on international trade and transactions (115E)</v>
      </c>
      <c r="D39" s="178" t="str">
        <f>IFERROR(VLOOKUP(Government_revenues_table[[#This Row],[GFS Classification]],Table6_GFS_codes_classification[],COLUMNS($F:H)+3,FALSE),"Do not enter data")</f>
        <v>Customs and other import duties (1151E)</v>
      </c>
      <c r="E39" s="178" t="str">
        <f>IFERROR(VLOOKUP(Government_revenues_table[[#This Row],[GFS Classification]],Table6_GFS_codes_classification[],COLUMNS($F:I)+3,FALSE),"Do not enter data")</f>
        <v>Customs and other import duties (1151E)</v>
      </c>
      <c r="F39" s="15" t="s">
        <v>1537</v>
      </c>
      <c r="G39" s="243" t="s">
        <v>1962</v>
      </c>
      <c r="H39" s="15" t="s">
        <v>2052</v>
      </c>
      <c r="I39" s="15" t="s">
        <v>1966</v>
      </c>
      <c r="J39" s="276">
        <v>164501641</v>
      </c>
      <c r="K39" s="38" t="s">
        <v>1099</v>
      </c>
    </row>
    <row r="40" spans="1:21" hidden="1" x14ac:dyDescent="0.35">
      <c r="B40" s="178" t="str">
        <f>IFERROR(VLOOKUP(Government_revenues_table[[#This Row],[GFS Classification]],Table6_GFS_codes_classification[],COLUMNS($F:F)+3,FALSE),"Do not enter data")</f>
        <v>Taxes (11E)</v>
      </c>
      <c r="C40" s="178" t="str">
        <f>IFERROR(VLOOKUP(Government_revenues_table[[#This Row],[GFS Classification]],Table6_GFS_codes_classification[],COLUMNS($F:G)+3,FALSE),"Do not enter data")</f>
        <v>Taxes on international trade and transactions (115E)</v>
      </c>
      <c r="D40" s="178" t="str">
        <f>IFERROR(VLOOKUP(Government_revenues_table[[#This Row],[GFS Classification]],Table6_GFS_codes_classification[],COLUMNS($F:H)+3,FALSE),"Do not enter data")</f>
        <v>Customs and other import duties (1151E)</v>
      </c>
      <c r="E40" s="178" t="str">
        <f>IFERROR(VLOOKUP(Government_revenues_table[[#This Row],[GFS Classification]],Table6_GFS_codes_classification[],COLUMNS($F:I)+3,FALSE),"Do not enter data")</f>
        <v>Customs and other import duties (1151E)</v>
      </c>
      <c r="F40" s="232" t="s">
        <v>1537</v>
      </c>
      <c r="G40" s="242" t="s">
        <v>2051</v>
      </c>
      <c r="H40" s="232" t="s">
        <v>2052</v>
      </c>
      <c r="I40" s="232" t="s">
        <v>1966</v>
      </c>
      <c r="J40" s="375">
        <v>59360754</v>
      </c>
      <c r="K40" s="228" t="s">
        <v>1099</v>
      </c>
      <c r="L40" s="228"/>
      <c r="M40" s="228"/>
      <c r="N40" s="228"/>
    </row>
    <row r="41" spans="1:21" x14ac:dyDescent="0.35">
      <c r="B41" s="178" t="str">
        <f>IFERROR(VLOOKUP(Government_revenues_table[[#This Row],[GFS Classification]],Table6_GFS_codes_classification[],COLUMNS($F:F)+3,FALSE),"Do not enter data")</f>
        <v>Taxes (11E)</v>
      </c>
      <c r="C41" s="178" t="str">
        <f>IFERROR(VLOOKUP(Government_revenues_table[[#This Row],[GFS Classification]],Table6_GFS_codes_classification[],COLUMNS($F:G)+3,FALSE),"Do not enter data")</f>
        <v>Taxes on property (113E)</v>
      </c>
      <c r="D41" s="178" t="str">
        <f>IFERROR(VLOOKUP(Government_revenues_table[[#This Row],[GFS Classification]],Table6_GFS_codes_classification[],COLUMNS($F:H)+3,FALSE),"Do not enter data")</f>
        <v>Taxes on property (113E)</v>
      </c>
      <c r="E41" s="178" t="str">
        <f>IFERROR(VLOOKUP(Government_revenues_table[[#This Row],[GFS Classification]],Table6_GFS_codes_classification[],COLUMNS($F:I)+3,FALSE),"Do not enter data")</f>
        <v>Taxes on property (113E)</v>
      </c>
      <c r="F41" s="15" t="s">
        <v>1477</v>
      </c>
      <c r="G41" s="243" t="s">
        <v>988</v>
      </c>
      <c r="H41" s="15" t="s">
        <v>2009</v>
      </c>
      <c r="I41" s="15" t="s">
        <v>1966</v>
      </c>
      <c r="J41" s="276">
        <v>25553410</v>
      </c>
      <c r="K41" s="38" t="s">
        <v>1099</v>
      </c>
      <c r="T41" s="182"/>
    </row>
    <row r="42" spans="1:21" hidden="1" x14ac:dyDescent="0.35">
      <c r="B42" s="178" t="str">
        <f>IFERROR(VLOOKUP(Government_revenues_table[[#This Row],[GFS Classification]],Table6_GFS_codes_classification[],COLUMNS($F:F)+3,FALSE),"Do not enter data")</f>
        <v>Taxes (11E)</v>
      </c>
      <c r="C42" s="178" t="str">
        <f>IFERROR(VLOOKUP(Government_revenues_table[[#This Row],[GFS Classification]],Table6_GFS_codes_classification[],COLUMNS($F:G)+3,FALSE),"Do not enter data")</f>
        <v>Taxes on property (113E)</v>
      </c>
      <c r="D42" s="178" t="str">
        <f>IFERROR(VLOOKUP(Government_revenues_table[[#This Row],[GFS Classification]],Table6_GFS_codes_classification[],COLUMNS($F:H)+3,FALSE),"Do not enter data")</f>
        <v>Taxes on property (113E)</v>
      </c>
      <c r="E42" s="178" t="str">
        <f>IFERROR(VLOOKUP(Government_revenues_table[[#This Row],[GFS Classification]],Table6_GFS_codes_classification[],COLUMNS($F:I)+3,FALSE),"Do not enter data")</f>
        <v>Taxes on property (113E)</v>
      </c>
      <c r="F42" s="232" t="s">
        <v>1477</v>
      </c>
      <c r="G42" s="242" t="s">
        <v>2051</v>
      </c>
      <c r="H42" s="232" t="s">
        <v>2009</v>
      </c>
      <c r="I42" s="232" t="s">
        <v>1966</v>
      </c>
      <c r="J42" s="375">
        <v>3740159</v>
      </c>
      <c r="K42" s="38" t="s">
        <v>1099</v>
      </c>
    </row>
    <row r="43" spans="1:21" hidden="1" x14ac:dyDescent="0.35">
      <c r="A43" s="228"/>
      <c r="B43" s="178" t="str">
        <f>IFERROR(VLOOKUP(Government_revenues_table[[#This Row],[GFS Classification]],Table6_GFS_codes_classification[],COLUMNS($F:F)+3,FALSE),"Do not enter data")</f>
        <v>Taxes (11E)</v>
      </c>
      <c r="C43" s="178" t="str">
        <f>IFERROR(VLOOKUP(Government_revenues_table[[#This Row],[GFS Classification]],Table6_GFS_codes_classification[],COLUMNS($F:G)+3,FALSE),"Do not enter data")</f>
        <v>Taxes on property (113E)</v>
      </c>
      <c r="D43" s="178" t="str">
        <f>IFERROR(VLOOKUP(Government_revenues_table[[#This Row],[GFS Classification]],Table6_GFS_codes_classification[],COLUMNS($F:H)+3,FALSE),"Do not enter data")</f>
        <v>Taxes on property (113E)</v>
      </c>
      <c r="E43" s="178" t="str">
        <f>IFERROR(VLOOKUP(Government_revenues_table[[#This Row],[GFS Classification]],Table6_GFS_codes_classification[],COLUMNS($F:I)+3,FALSE),"Do not enter data")</f>
        <v>Taxes on property (113E)</v>
      </c>
      <c r="F43" s="232" t="s">
        <v>1477</v>
      </c>
      <c r="G43" s="242" t="s">
        <v>1962</v>
      </c>
      <c r="H43" s="232" t="s">
        <v>2009</v>
      </c>
      <c r="I43" s="232" t="s">
        <v>1966</v>
      </c>
      <c r="J43" s="375">
        <v>5330893</v>
      </c>
      <c r="K43" s="228" t="s">
        <v>1099</v>
      </c>
      <c r="L43" s="228"/>
      <c r="M43" s="228"/>
      <c r="N43" s="228"/>
      <c r="O43" s="228"/>
      <c r="P43" s="228"/>
      <c r="Q43" s="228"/>
      <c r="R43" s="228"/>
      <c r="S43" s="228"/>
      <c r="T43" s="228"/>
      <c r="U43" s="228"/>
    </row>
    <row r="44" spans="1:21" x14ac:dyDescent="0.35">
      <c r="B44" s="178" t="str">
        <f>IFERROR(VLOOKUP(Government_revenues_table[[#This Row],[GFS Classification]],Table6_GFS_codes_classification[],COLUMNS($F:F)+3,FALSE),"Do not enter data")</f>
        <v>Taxes (11E)</v>
      </c>
      <c r="C44" s="178" t="str">
        <f>IFERROR(VLOOKUP(Government_revenues_table[[#This Row],[GFS Classification]],Table6_GFS_codes_classification[],COLUMNS($F:G)+3,FALSE),"Do not enter data")</f>
        <v>Taxes on income, profits and capital gains (111E)</v>
      </c>
      <c r="D44" s="178" t="str">
        <f>IFERROR(VLOOKUP(Government_revenues_table[[#This Row],[GFS Classification]],Table6_GFS_codes_classification[],COLUMNS($F:H)+3,FALSE),"Do not enter data")</f>
        <v>Extraordinary taxes on income, profits and capital gains (1112E2)</v>
      </c>
      <c r="E44" s="178" t="str">
        <f>IFERROR(VLOOKUP(Government_revenues_table[[#This Row],[GFS Classification]],Table6_GFS_codes_classification[],COLUMNS($F:I)+3,FALSE),"Do not enter data")</f>
        <v>Extraordinary taxes on income, profits and capital gains (1112E2)</v>
      </c>
      <c r="F44" s="15" t="s">
        <v>1524</v>
      </c>
      <c r="G44" s="243" t="s">
        <v>988</v>
      </c>
      <c r="H44" s="15" t="s">
        <v>2006</v>
      </c>
      <c r="I44" s="15" t="s">
        <v>1966</v>
      </c>
      <c r="J44" s="276">
        <v>722378</v>
      </c>
      <c r="K44" s="38" t="s">
        <v>1099</v>
      </c>
      <c r="R44" s="182"/>
    </row>
    <row r="45" spans="1:21" hidden="1" x14ac:dyDescent="0.35">
      <c r="B45" s="178" t="str">
        <f>IFERROR(VLOOKUP(Government_revenues_table[[#This Row],[GFS Classification]],Table6_GFS_codes_classification[],COLUMNS($F:F)+3,FALSE),"Do not enter data")</f>
        <v>Taxes (11E)</v>
      </c>
      <c r="C45" s="178" t="str">
        <f>IFERROR(VLOOKUP(Government_revenues_table[[#This Row],[GFS Classification]],Table6_GFS_codes_classification[],COLUMNS($F:G)+3,FALSE),"Do not enter data")</f>
        <v>Taxes on income, profits and capital gains (111E)</v>
      </c>
      <c r="D45" s="178" t="str">
        <f>IFERROR(VLOOKUP(Government_revenues_table[[#This Row],[GFS Classification]],Table6_GFS_codes_classification[],COLUMNS($F:H)+3,FALSE),"Do not enter data")</f>
        <v>Extraordinary taxes on income, profits and capital gains (1112E2)</v>
      </c>
      <c r="E45" s="178" t="str">
        <f>IFERROR(VLOOKUP(Government_revenues_table[[#This Row],[GFS Classification]],Table6_GFS_codes_classification[],COLUMNS($F:I)+3,FALSE),"Do not enter data")</f>
        <v>Extraordinary taxes on income, profits and capital gains (1112E2)</v>
      </c>
      <c r="F45" s="232" t="s">
        <v>1524</v>
      </c>
      <c r="G45" s="242" t="s">
        <v>1496</v>
      </c>
      <c r="H45" s="232" t="s">
        <v>2006</v>
      </c>
      <c r="I45" s="232" t="s">
        <v>1966</v>
      </c>
      <c r="J45" s="375">
        <v>275940776</v>
      </c>
      <c r="K45" s="38" t="s">
        <v>1099</v>
      </c>
      <c r="R45" s="220"/>
      <c r="T45" s="182"/>
    </row>
    <row r="46" spans="1:21" x14ac:dyDescent="0.35">
      <c r="B46" s="178" t="str">
        <f>IFERROR(VLOOKUP(Government_revenues_table[[#This Row],[GFS Classification]],Table6_GFS_codes_classification[],COLUMNS($F:F)+3,FALSE),"Do not enter data")</f>
        <v>Taxes (11E)</v>
      </c>
      <c r="C46" s="178" t="str">
        <f>IFERROR(VLOOKUP(Government_revenues_table[[#This Row],[GFS Classification]],Table6_GFS_codes_classification[],COLUMNS($F:G)+3,FALSE),"Do not enter data")</f>
        <v>Other taxes payable by natural resource companies (116E)</v>
      </c>
      <c r="D46" s="178" t="str">
        <f>IFERROR(VLOOKUP(Government_revenues_table[[#This Row],[GFS Classification]],Table6_GFS_codes_classification[],COLUMNS($F:H)+3,FALSE),"Do not enter data")</f>
        <v>Other taxes payable by natural resource companies (116E)</v>
      </c>
      <c r="E46" s="178" t="str">
        <f>IFERROR(VLOOKUP(Government_revenues_table[[#This Row],[GFS Classification]],Table6_GFS_codes_classification[],COLUMNS($F:I)+3,FALSE),"Do not enter data")</f>
        <v>Other taxes payable by natural resource companies (116E)</v>
      </c>
      <c r="F46" s="232" t="s">
        <v>1480</v>
      </c>
      <c r="G46" s="242" t="s">
        <v>2117</v>
      </c>
      <c r="H46" s="232" t="s">
        <v>2053</v>
      </c>
      <c r="I46" s="232" t="s">
        <v>1966</v>
      </c>
      <c r="J46" s="375">
        <v>7500</v>
      </c>
      <c r="K46" s="38" t="s">
        <v>1099</v>
      </c>
    </row>
    <row r="47" spans="1:21" hidden="1" x14ac:dyDescent="0.35">
      <c r="B47" s="178" t="str">
        <f>IFERROR(VLOOKUP(Government_revenues_table[[#This Row],[GFS Classification]],Table6_GFS_codes_classification[],COLUMNS($F:F)+3,FALSE),"Do not enter data")</f>
        <v>Taxes (11E)</v>
      </c>
      <c r="C47" s="178" t="str">
        <f>IFERROR(VLOOKUP(Government_revenues_table[[#This Row],[GFS Classification]],Table6_GFS_codes_classification[],COLUMNS($F:G)+3,FALSE),"Do not enter data")</f>
        <v>Other taxes payable by natural resource companies (116E)</v>
      </c>
      <c r="D47" s="178" t="str">
        <f>IFERROR(VLOOKUP(Government_revenues_table[[#This Row],[GFS Classification]],Table6_GFS_codes_classification[],COLUMNS($F:H)+3,FALSE),"Do not enter data")</f>
        <v>Other taxes payable by natural resource companies (116E)</v>
      </c>
      <c r="E47" s="178" t="str">
        <f>IFERROR(VLOOKUP(Government_revenues_table[[#This Row],[GFS Classification]],Table6_GFS_codes_classification[],COLUMNS($F:I)+3,FALSE),"Do not enter data")</f>
        <v>Other taxes payable by natural resource companies (116E)</v>
      </c>
      <c r="F47" s="232" t="s">
        <v>1480</v>
      </c>
      <c r="G47" s="242" t="s">
        <v>1496</v>
      </c>
      <c r="H47" s="232" t="s">
        <v>2053</v>
      </c>
      <c r="I47" s="232" t="s">
        <v>1966</v>
      </c>
      <c r="J47" s="375">
        <v>4500</v>
      </c>
      <c r="K47" s="38" t="s">
        <v>1099</v>
      </c>
    </row>
    <row r="48" spans="1:21" hidden="1" x14ac:dyDescent="0.35">
      <c r="B48" s="178" t="str">
        <f>IFERROR(VLOOKUP(Government_revenues_table[[#This Row],[GFS Classification]],Table6_GFS_codes_classification[],COLUMNS($F:F)+3,FALSE),"Do not enter data")</f>
        <v>Taxes (11E)</v>
      </c>
      <c r="C48" s="178" t="str">
        <f>IFERROR(VLOOKUP(Government_revenues_table[[#This Row],[GFS Classification]],Table6_GFS_codes_classification[],COLUMNS($F:G)+3,FALSE),"Do not enter data")</f>
        <v>Other taxes payable by natural resource companies (116E)</v>
      </c>
      <c r="D48" s="178" t="str">
        <f>IFERROR(VLOOKUP(Government_revenues_table[[#This Row],[GFS Classification]],Table6_GFS_codes_classification[],COLUMNS($F:H)+3,FALSE),"Do not enter data")</f>
        <v>Other taxes payable by natural resource companies (116E)</v>
      </c>
      <c r="E48" s="178" t="str">
        <f>IFERROR(VLOOKUP(Government_revenues_table[[#This Row],[GFS Classification]],Table6_GFS_codes_classification[],COLUMNS($F:I)+3,FALSE),"Do not enter data")</f>
        <v>Other taxes payable by natural resource companies (116E)</v>
      </c>
      <c r="F48" s="232" t="s">
        <v>1480</v>
      </c>
      <c r="G48" s="242" t="s">
        <v>2051</v>
      </c>
      <c r="H48" s="232" t="s">
        <v>2053</v>
      </c>
      <c r="I48" s="232" t="s">
        <v>1966</v>
      </c>
      <c r="J48" s="375">
        <v>115500</v>
      </c>
      <c r="K48" s="38" t="s">
        <v>1099</v>
      </c>
    </row>
    <row r="49" spans="1:11" hidden="1" x14ac:dyDescent="0.35">
      <c r="B49" s="178" t="str">
        <f>IFERROR(VLOOKUP(Government_revenues_table[[#This Row],[GFS Classification]],Table6_GFS_codes_classification[],COLUMNS($F:F)+3,FALSE),"Do not enter data")</f>
        <v>Taxes (11E)</v>
      </c>
      <c r="C49" s="178" t="str">
        <f>IFERROR(VLOOKUP(Government_revenues_table[[#This Row],[GFS Classification]],Table6_GFS_codes_classification[],COLUMNS($F:G)+3,FALSE),"Do not enter data")</f>
        <v>Other taxes payable by natural resource companies (116E)</v>
      </c>
      <c r="D49" s="178" t="str">
        <f>IFERROR(VLOOKUP(Government_revenues_table[[#This Row],[GFS Classification]],Table6_GFS_codes_classification[],COLUMNS($F:H)+3,FALSE),"Do not enter data")</f>
        <v>Other taxes payable by natural resource companies (116E)</v>
      </c>
      <c r="E49" s="178" t="str">
        <f>IFERROR(VLOOKUP(Government_revenues_table[[#This Row],[GFS Classification]],Table6_GFS_codes_classification[],COLUMNS($F:I)+3,FALSE),"Do not enter data")</f>
        <v>Other taxes payable by natural resource companies (116E)</v>
      </c>
      <c r="F49" s="232" t="s">
        <v>1480</v>
      </c>
      <c r="G49" s="242" t="s">
        <v>1962</v>
      </c>
      <c r="H49" s="232" t="s">
        <v>2053</v>
      </c>
      <c r="I49" s="232" t="s">
        <v>1966</v>
      </c>
      <c r="J49" s="375">
        <v>50500</v>
      </c>
      <c r="K49" s="38" t="s">
        <v>1099</v>
      </c>
    </row>
    <row r="50" spans="1:11" x14ac:dyDescent="0.35">
      <c r="B50" s="181" t="str">
        <f>IFERROR(VLOOKUP(Government_revenues_table[[#This Row],[GFS Classification]],Table6_GFS_codes_classification[],COLUMNS($F:F)+3,FALSE),"Do not enter data")</f>
        <v>Taxes (11E)</v>
      </c>
      <c r="C50" s="181" t="str">
        <f>IFERROR(VLOOKUP(Government_revenues_table[[#This Row],[GFS Classification]],Table6_GFS_codes_classification[],COLUMNS($F:G)+3,FALSE),"Do not enter data")</f>
        <v>Other taxes payable by natural resource companies (116E)</v>
      </c>
      <c r="D50" s="181" t="str">
        <f>IFERROR(VLOOKUP(Government_revenues_table[[#This Row],[GFS Classification]],Table6_GFS_codes_classification[],COLUMNS($F:H)+3,FALSE),"Do not enter data")</f>
        <v>Other taxes payable by natural resource companies (116E)</v>
      </c>
      <c r="E50" s="181" t="str">
        <f>IFERROR(VLOOKUP(Government_revenues_table[[#This Row],[GFS Classification]],Table6_GFS_codes_classification[],COLUMNS($F:I)+3,FALSE),"Do not enter data")</f>
        <v>Other taxes payable by natural resource companies (116E)</v>
      </c>
      <c r="F50" s="15" t="s">
        <v>1480</v>
      </c>
      <c r="G50" s="243" t="s">
        <v>988</v>
      </c>
      <c r="H50" s="15" t="s">
        <v>2053</v>
      </c>
      <c r="I50" s="15" t="s">
        <v>1966</v>
      </c>
      <c r="J50" s="276">
        <v>7500</v>
      </c>
      <c r="K50" s="38" t="s">
        <v>1099</v>
      </c>
    </row>
    <row r="51" spans="1:11" s="228" customFormat="1" x14ac:dyDescent="0.35">
      <c r="B51" s="178" t="str">
        <f>IFERROR(VLOOKUP(Government_revenues_table[[#This Row],[GFS Classification]],Table6_GFS_codes_classification[],COLUMNS($F:F)+3,FALSE),"Do not enter data")</f>
        <v>Other revenue (14E)</v>
      </c>
      <c r="C51" s="178" t="str">
        <f>IFERROR(VLOOKUP(Government_revenues_table[[#This Row],[GFS Classification]],Table6_GFS_codes_classification[],COLUMNS($F:G)+3,FALSE),"Do not enter data")</f>
        <v>Property income (141E)</v>
      </c>
      <c r="D51" s="178" t="str">
        <f>IFERROR(VLOOKUP(Government_revenues_table[[#This Row],[GFS Classification]],Table6_GFS_codes_classification[],COLUMNS($F:H)+3,FALSE),"Do not enter data")</f>
        <v>Rent (1415E)</v>
      </c>
      <c r="E51" s="178" t="str">
        <f>IFERROR(VLOOKUP(Government_revenues_table[[#This Row],[GFS Classification]],Table6_GFS_codes_classification[],COLUMNS($F:I)+3,FALSE),"Do not enter data")</f>
        <v>Royalties (1415E1)</v>
      </c>
      <c r="F51" s="270" t="s">
        <v>1511</v>
      </c>
      <c r="G51" s="275" t="s">
        <v>988</v>
      </c>
      <c r="H51" s="270" t="s">
        <v>1546</v>
      </c>
      <c r="I51" s="270" t="s">
        <v>2054</v>
      </c>
      <c r="J51" s="276">
        <v>49132161</v>
      </c>
      <c r="K51" s="228" t="s">
        <v>1099</v>
      </c>
    </row>
    <row r="52" spans="1:11" s="228" customFormat="1" x14ac:dyDescent="0.35">
      <c r="B52" s="178" t="str">
        <f>IFERROR(VLOOKUP(Government_revenues_table[[#This Row],[GFS Classification]],Table6_GFS_codes_classification[],COLUMNS($F:F)+3,FALSE),"Do not enter data")</f>
        <v>Other revenue (14E)</v>
      </c>
      <c r="C52" s="178" t="str">
        <f>IFERROR(VLOOKUP(Government_revenues_table[[#This Row],[GFS Classification]],Table6_GFS_codes_classification[],COLUMNS($F:G)+3,FALSE),"Do not enter data")</f>
        <v>Property income (141E)</v>
      </c>
      <c r="D52" s="178" t="str">
        <f>IFERROR(VLOOKUP(Government_revenues_table[[#This Row],[GFS Classification]],Table6_GFS_codes_classification[],COLUMNS($F:H)+3,FALSE),"Do not enter data")</f>
        <v>Rent (1415E)</v>
      </c>
      <c r="E52" s="178" t="str">
        <f>IFERROR(VLOOKUP(Government_revenues_table[[#This Row],[GFS Classification]],Table6_GFS_codes_classification[],COLUMNS($F:I)+3,FALSE),"Do not enter data")</f>
        <v>Other rent payments (1415E5)</v>
      </c>
      <c r="F52" s="273" t="s">
        <v>1516</v>
      </c>
      <c r="G52" s="272" t="s">
        <v>988</v>
      </c>
      <c r="H52" s="273" t="s">
        <v>2030</v>
      </c>
      <c r="I52" s="273" t="s">
        <v>2054</v>
      </c>
      <c r="J52" s="375">
        <v>400985302</v>
      </c>
      <c r="K52" s="228" t="s">
        <v>1099</v>
      </c>
    </row>
    <row r="53" spans="1:11" s="228" customFormat="1" hidden="1" x14ac:dyDescent="0.35">
      <c r="B53" s="178" t="str">
        <f>IFERROR(VLOOKUP(Government_revenues_table[[#This Row],[GFS Classification]],Table6_GFS_codes_classification[],COLUMNS($F:F)+3,FALSE),"Do not enter data")</f>
        <v>Other revenue (14E)</v>
      </c>
      <c r="C53" s="178" t="str">
        <f>IFERROR(VLOOKUP(Government_revenues_table[[#This Row],[GFS Classification]],Table6_GFS_codes_classification[],COLUMNS($F:G)+3,FALSE),"Do not enter data")</f>
        <v>Property income (141E)</v>
      </c>
      <c r="D53" s="178" t="str">
        <f>IFERROR(VLOOKUP(Government_revenues_table[[#This Row],[GFS Classification]],Table6_GFS_codes_classification[],COLUMNS($F:H)+3,FALSE),"Do not enter data")</f>
        <v>Rent (1415E)</v>
      </c>
      <c r="E53" s="178" t="str">
        <f>IFERROR(VLOOKUP(Government_revenues_table[[#This Row],[GFS Classification]],Table6_GFS_codes_classification[],COLUMNS($F:I)+3,FALSE),"Do not enter data")</f>
        <v>Other rent payments (1415E5)</v>
      </c>
      <c r="F53" s="270" t="s">
        <v>1516</v>
      </c>
      <c r="G53" s="275" t="s">
        <v>1496</v>
      </c>
      <c r="H53" s="270" t="s">
        <v>2030</v>
      </c>
      <c r="I53" s="270" t="s">
        <v>2054</v>
      </c>
      <c r="J53" s="276">
        <v>298105000</v>
      </c>
      <c r="K53" s="228" t="s">
        <v>1099</v>
      </c>
    </row>
    <row r="54" spans="1:11" s="228" customFormat="1" x14ac:dyDescent="0.35">
      <c r="A54" s="270"/>
      <c r="B54" s="387" t="str">
        <f>IFERROR(VLOOKUP(Government_revenues_table[[#This Row],[GFS Classification]],Table6_GFS_codes_classification[],COLUMNS($F:F)+3,FALSE),"Do not enter data")</f>
        <v>Do not enter data</v>
      </c>
      <c r="C54" s="387" t="str">
        <f>IFERROR(VLOOKUP(Government_revenues_table[[#This Row],[GFS Classification]],Table6_GFS_codes_classification[],COLUMNS($F:G)+3,FALSE),"Do not enter data")</f>
        <v>Do not enter data</v>
      </c>
      <c r="D54" s="387" t="str">
        <f>IFERROR(VLOOKUP(Government_revenues_table[[#This Row],[GFS Classification]],Table6_GFS_codes_classification[],COLUMNS($F:H)+3,FALSE),"Do not enter data")</f>
        <v>Do not enter data</v>
      </c>
      <c r="E54" s="387" t="str">
        <f>IFERROR(VLOOKUP(Government_revenues_table[[#This Row],[GFS Classification]],Table6_GFS_codes_classification[],COLUMNS($F:I)+3,FALSE),"Do not enter data")</f>
        <v>Do not enter data</v>
      </c>
      <c r="F54" s="273" t="s">
        <v>2121</v>
      </c>
      <c r="G54" s="272" t="s">
        <v>988</v>
      </c>
      <c r="H54" s="273" t="s">
        <v>2122</v>
      </c>
      <c r="I54" s="273" t="s">
        <v>2054</v>
      </c>
      <c r="J54" s="375">
        <v>23565040</v>
      </c>
      <c r="K54" s="228" t="s">
        <v>1099</v>
      </c>
    </row>
    <row r="55" spans="1:11" s="228" customFormat="1" x14ac:dyDescent="0.35">
      <c r="B55" s="178" t="str">
        <f>IFERROR(VLOOKUP(Government_revenues_table[[#This Row],[GFS Classification]],Table6_GFS_codes_classification[],COLUMNS($F:F)+3,FALSE),"Do not enter data")</f>
        <v>Other revenue (14E)</v>
      </c>
      <c r="C55" s="178" t="str">
        <f>IFERROR(VLOOKUP(Government_revenues_table[[#This Row],[GFS Classification]],Table6_GFS_codes_classification[],COLUMNS($F:G)+3,FALSE),"Do not enter data")</f>
        <v>Sales of goods and services (142E)</v>
      </c>
      <c r="D55" s="178" t="str">
        <f>IFERROR(VLOOKUP(Government_revenues_table[[#This Row],[GFS Classification]],Table6_GFS_codes_classification[],COLUMNS($F:H)+3,FALSE),"Do not enter data")</f>
        <v>Administrative fees for government services (1422E)</v>
      </c>
      <c r="E55" s="178" t="str">
        <f>IFERROR(VLOOKUP(Government_revenues_table[[#This Row],[GFS Classification]],Table6_GFS_codes_classification[],COLUMNS($F:I)+3,FALSE),"Do not enter data")</f>
        <v>Administrative fees for government services (1422E)</v>
      </c>
      <c r="F55" s="273" t="s">
        <v>1514</v>
      </c>
      <c r="G55" s="272" t="s">
        <v>988</v>
      </c>
      <c r="H55" s="273" t="s">
        <v>2031</v>
      </c>
      <c r="I55" s="273" t="s">
        <v>2054</v>
      </c>
      <c r="J55" s="375">
        <v>542500</v>
      </c>
      <c r="K55" s="228" t="s">
        <v>1099</v>
      </c>
    </row>
    <row r="56" spans="1:11" s="228" customFormat="1" hidden="1" x14ac:dyDescent="0.35">
      <c r="B56" s="178" t="str">
        <f>IFERROR(VLOOKUP(Government_revenues_table[[#This Row],[GFS Classification]],Table6_GFS_codes_classification[],COLUMNS($F:F)+3,FALSE),"Do not enter data")</f>
        <v>Other revenue (14E)</v>
      </c>
      <c r="C56" s="178" t="str">
        <f>IFERROR(VLOOKUP(Government_revenues_table[[#This Row],[GFS Classification]],Table6_GFS_codes_classification[],COLUMNS($F:G)+3,FALSE),"Do not enter data")</f>
        <v>Sales of goods and services (142E)</v>
      </c>
      <c r="D56" s="178" t="str">
        <f>IFERROR(VLOOKUP(Government_revenues_table[[#This Row],[GFS Classification]],Table6_GFS_codes_classification[],COLUMNS($F:H)+3,FALSE),"Do not enter data")</f>
        <v>Administrative fees for government services (1422E)</v>
      </c>
      <c r="E56" s="178" t="str">
        <f>IFERROR(VLOOKUP(Government_revenues_table[[#This Row],[GFS Classification]],Table6_GFS_codes_classification[],COLUMNS($F:I)+3,FALSE),"Do not enter data")</f>
        <v>Administrative fees for government services (1422E)</v>
      </c>
      <c r="F56" s="270" t="s">
        <v>1514</v>
      </c>
      <c r="G56" s="275" t="s">
        <v>1496</v>
      </c>
      <c r="H56" s="270" t="s">
        <v>2031</v>
      </c>
      <c r="I56" s="270" t="s">
        <v>2054</v>
      </c>
      <c r="J56" s="276">
        <v>4482750</v>
      </c>
      <c r="K56" s="228" t="s">
        <v>1099</v>
      </c>
    </row>
    <row r="57" spans="1:11" s="228" customFormat="1" hidden="1" x14ac:dyDescent="0.35">
      <c r="B57" s="178" t="str">
        <f>IFERROR(VLOOKUP(Government_revenues_table[[#This Row],[GFS Classification]],Table6_GFS_codes_classification[],COLUMNS($F:F)+3,FALSE),"Do not enter data")</f>
        <v>Other revenue (14E)</v>
      </c>
      <c r="C57" s="178" t="str">
        <f>IFERROR(VLOOKUP(Government_revenues_table[[#This Row],[GFS Classification]],Table6_GFS_codes_classification[],COLUMNS($F:G)+3,FALSE),"Do not enter data")</f>
        <v>Sales of goods and services (142E)</v>
      </c>
      <c r="D57" s="178" t="str">
        <f>IFERROR(VLOOKUP(Government_revenues_table[[#This Row],[GFS Classification]],Table6_GFS_codes_classification[],COLUMNS($F:H)+3,FALSE),"Do not enter data")</f>
        <v>Administrative fees for government services (1422E)</v>
      </c>
      <c r="E57" s="178" t="str">
        <f>IFERROR(VLOOKUP(Government_revenues_table[[#This Row],[GFS Classification]],Table6_GFS_codes_classification[],COLUMNS($F:I)+3,FALSE),"Do not enter data")</f>
        <v>Administrative fees for government services (1422E)</v>
      </c>
      <c r="F57" s="270" t="s">
        <v>1514</v>
      </c>
      <c r="G57" s="275" t="s">
        <v>1496</v>
      </c>
      <c r="H57" s="270" t="s">
        <v>2037</v>
      </c>
      <c r="I57" s="270" t="s">
        <v>2054</v>
      </c>
      <c r="J57" s="276">
        <v>1251000</v>
      </c>
      <c r="K57" s="228" t="s">
        <v>1099</v>
      </c>
    </row>
    <row r="58" spans="1:11" s="228" customFormat="1" x14ac:dyDescent="0.35">
      <c r="B58" s="178" t="str">
        <f>IFERROR(VLOOKUP(Government_revenues_table[[#This Row],[GFS Classification]],Table6_GFS_codes_classification[],COLUMNS($F:F)+3,FALSE),"Do not enter data")</f>
        <v>Taxes (11E)</v>
      </c>
      <c r="C58" s="178" t="str">
        <f>IFERROR(VLOOKUP(Government_revenues_table[[#This Row],[GFS Classification]],Table6_GFS_codes_classification[],COLUMNS($F:G)+3,FALSE),"Do not enter data")</f>
        <v>Taxes on goods and services (114E)</v>
      </c>
      <c r="D58" s="178" t="str">
        <f>IFERROR(VLOOKUP(Government_revenues_table[[#This Row],[GFS Classification]],Table6_GFS_codes_classification[],COLUMNS($F:H)+3,FALSE),"Do not enter data")</f>
        <v>Taxes on use of goods/permission to use goods or perform activities (1145E)</v>
      </c>
      <c r="E58" s="178" t="str">
        <f>IFERROR(VLOOKUP(Government_revenues_table[[#This Row],[GFS Classification]],Table6_GFS_codes_classification[],COLUMNS($F:I)+3,FALSE),"Do not enter data")</f>
        <v>Licence fees (114521E)</v>
      </c>
      <c r="F58" s="270" t="s">
        <v>1531</v>
      </c>
      <c r="G58" s="275" t="s">
        <v>988</v>
      </c>
      <c r="H58" s="270" t="s">
        <v>2129</v>
      </c>
      <c r="I58" s="270" t="s">
        <v>2054</v>
      </c>
      <c r="J58" s="276">
        <v>638500</v>
      </c>
      <c r="K58" s="228" t="s">
        <v>1099</v>
      </c>
    </row>
    <row r="59" spans="1:11" s="228" customFormat="1" x14ac:dyDescent="0.35">
      <c r="B59" s="178" t="str">
        <f>IFERROR(VLOOKUP(Government_revenues_table[[#This Row],[GFS Classification]],Table6_GFS_codes_classification[],COLUMNS($F:F)+3,FALSE),"Do not enter data")</f>
        <v>Taxes (11E)</v>
      </c>
      <c r="C59" s="178" t="str">
        <f>IFERROR(VLOOKUP(Government_revenues_table[[#This Row],[GFS Classification]],Table6_GFS_codes_classification[],COLUMNS($F:G)+3,FALSE),"Do not enter data")</f>
        <v>Other taxes payable by natural resource companies (116E)</v>
      </c>
      <c r="D59" s="178" t="str">
        <f>IFERROR(VLOOKUP(Government_revenues_table[[#This Row],[GFS Classification]],Table6_GFS_codes_classification[],COLUMNS($F:H)+3,FALSE),"Do not enter data")</f>
        <v>Other taxes payable by natural resource companies (116E)</v>
      </c>
      <c r="E59" s="178" t="str">
        <f>IFERROR(VLOOKUP(Government_revenues_table[[#This Row],[GFS Classification]],Table6_GFS_codes_classification[],COLUMNS($F:I)+3,FALSE),"Do not enter data")</f>
        <v>Other taxes payable by natural resource companies (116E)</v>
      </c>
      <c r="F59" s="15" t="s">
        <v>1480</v>
      </c>
      <c r="G59" s="243" t="s">
        <v>988</v>
      </c>
      <c r="H59" s="15" t="s">
        <v>2055</v>
      </c>
      <c r="I59" s="15" t="s">
        <v>2054</v>
      </c>
      <c r="J59" s="276">
        <v>10400000</v>
      </c>
      <c r="K59" s="228" t="s">
        <v>1099</v>
      </c>
    </row>
    <row r="60" spans="1:11" s="228" customFormat="1" hidden="1" x14ac:dyDescent="0.35">
      <c r="B60" s="178" t="str">
        <f>IFERROR(VLOOKUP(Government_revenues_table[[#This Row],[GFS Classification]],Table6_GFS_codes_classification[],COLUMNS($F:F)+3,FALSE),"Do not enter data")</f>
        <v>Taxes (11E)</v>
      </c>
      <c r="C60" s="178" t="str">
        <f>IFERROR(VLOOKUP(Government_revenues_table[[#This Row],[GFS Classification]],Table6_GFS_codes_classification[],COLUMNS($F:G)+3,FALSE),"Do not enter data")</f>
        <v>Other taxes payable by natural resource companies (116E)</v>
      </c>
      <c r="D60" s="178" t="str">
        <f>IFERROR(VLOOKUP(Government_revenues_table[[#This Row],[GFS Classification]],Table6_GFS_codes_classification[],COLUMNS($F:H)+3,FALSE),"Do not enter data")</f>
        <v>Other taxes payable by natural resource companies (116E)</v>
      </c>
      <c r="E60" s="178" t="str">
        <f>IFERROR(VLOOKUP(Government_revenues_table[[#This Row],[GFS Classification]],Table6_GFS_codes_classification[],COLUMNS($F:I)+3,FALSE),"Do not enter data")</f>
        <v>Other taxes payable by natural resource companies (116E)</v>
      </c>
      <c r="F60" s="15" t="s">
        <v>1480</v>
      </c>
      <c r="G60" s="243" t="s">
        <v>1496</v>
      </c>
      <c r="H60" s="15" t="s">
        <v>2055</v>
      </c>
      <c r="I60" s="15" t="s">
        <v>2054</v>
      </c>
      <c r="J60" s="276">
        <v>271000000</v>
      </c>
      <c r="K60" s="228" t="s">
        <v>1099</v>
      </c>
    </row>
    <row r="61" spans="1:11" s="228" customFormat="1" hidden="1" x14ac:dyDescent="0.35">
      <c r="B61" s="178" t="str">
        <f>IFERROR(VLOOKUP(Government_revenues_table[[#This Row],[GFS Classification]],Table6_GFS_codes_classification[],COLUMNS($F:F)+3,FALSE),"Do not enter data")</f>
        <v>Other revenue (14E)</v>
      </c>
      <c r="C61" s="178" t="str">
        <f>IFERROR(VLOOKUP(Government_revenues_table[[#This Row],[GFS Classification]],Table6_GFS_codes_classification[],COLUMNS($F:G)+3,FALSE),"Do not enter data")</f>
        <v>Sales of goods and services (142E)</v>
      </c>
      <c r="D61" s="178" t="str">
        <f>IFERROR(VLOOKUP(Government_revenues_table[[#This Row],[GFS Classification]],Table6_GFS_codes_classification[],COLUMNS($F:H)+3,FALSE),"Do not enter data")</f>
        <v>Administrative fees for government services (1422E)</v>
      </c>
      <c r="E61" s="178" t="str">
        <f>IFERROR(VLOOKUP(Government_revenues_table[[#This Row],[GFS Classification]],Table6_GFS_codes_classification[],COLUMNS($F:I)+3,FALSE),"Do not enter data")</f>
        <v>Administrative fees for government services (1422E)</v>
      </c>
      <c r="F61" s="270" t="s">
        <v>1514</v>
      </c>
      <c r="G61" s="243" t="s">
        <v>1496</v>
      </c>
      <c r="H61" s="15" t="s">
        <v>2131</v>
      </c>
      <c r="I61" s="15" t="s">
        <v>2054</v>
      </c>
      <c r="J61" s="276">
        <v>173372000</v>
      </c>
      <c r="K61" s="228" t="s">
        <v>1099</v>
      </c>
    </row>
    <row r="62" spans="1:11" s="228" customFormat="1" x14ac:dyDescent="0.35">
      <c r="B62" s="178" t="str">
        <f>IFERROR(VLOOKUP(Government_revenues_table[[#This Row],[GFS Classification]],Table6_GFS_codes_classification[],COLUMNS($F:F)+3,FALSE),"Do not enter data")</f>
        <v>Other revenue (14E)</v>
      </c>
      <c r="C62" s="178" t="str">
        <f>IFERROR(VLOOKUP(Government_revenues_table[[#This Row],[GFS Classification]],Table6_GFS_codes_classification[],COLUMNS($F:G)+3,FALSE),"Do not enter data")</f>
        <v>Property income (141E)</v>
      </c>
      <c r="D62" s="178" t="str">
        <f>IFERROR(VLOOKUP(Government_revenues_table[[#This Row],[GFS Classification]],Table6_GFS_codes_classification[],COLUMNS($F:H)+3,FALSE),"Do not enter data")</f>
        <v>Rent (1415E)</v>
      </c>
      <c r="E62" s="178" t="str">
        <f>IFERROR(VLOOKUP(Government_revenues_table[[#This Row],[GFS Classification]],Table6_GFS_codes_classification[],COLUMNS($F:I)+3,FALSE),"Do not enter data")</f>
        <v>Royalties (1415E1)</v>
      </c>
      <c r="F62" s="271" t="s">
        <v>1511</v>
      </c>
      <c r="G62" s="272" t="s">
        <v>2117</v>
      </c>
      <c r="H62" s="273" t="s">
        <v>1546</v>
      </c>
      <c r="I62" s="273" t="s">
        <v>1967</v>
      </c>
      <c r="J62" s="276">
        <v>4568842189</v>
      </c>
      <c r="K62" s="228" t="s">
        <v>1099</v>
      </c>
    </row>
    <row r="63" spans="1:11" s="228" customFormat="1" x14ac:dyDescent="0.35">
      <c r="B63" s="178" t="str">
        <f>IFERROR(VLOOKUP(Government_revenues_table[[#This Row],[GFS Classification]],Table6_GFS_codes_classification[],COLUMNS($F:F)+3,FALSE),"Do not enter data")</f>
        <v>Other revenue (14E)</v>
      </c>
      <c r="C63" s="178" t="str">
        <f>IFERROR(VLOOKUP(Government_revenues_table[[#This Row],[GFS Classification]],Table6_GFS_codes_classification[],COLUMNS($F:G)+3,FALSE),"Do not enter data")</f>
        <v>Property income (141E)</v>
      </c>
      <c r="D63" s="178" t="str">
        <f>IFERROR(VLOOKUP(Government_revenues_table[[#This Row],[GFS Classification]],Table6_GFS_codes_classification[],COLUMNS($F:H)+3,FALSE),"Do not enter data")</f>
        <v>Rent (1415E)</v>
      </c>
      <c r="E63" s="178" t="str">
        <f>IFERROR(VLOOKUP(Government_revenues_table[[#This Row],[GFS Classification]],Table6_GFS_codes_classification[],COLUMNS($F:I)+3,FALSE),"Do not enter data")</f>
        <v>Royalties (1415E1)</v>
      </c>
      <c r="F63" s="15" t="s">
        <v>1511</v>
      </c>
      <c r="G63" s="243" t="s">
        <v>988</v>
      </c>
      <c r="H63" s="15" t="s">
        <v>1546</v>
      </c>
      <c r="I63" s="15" t="s">
        <v>1967</v>
      </c>
      <c r="J63" s="276">
        <v>425305274</v>
      </c>
      <c r="K63" s="228" t="s">
        <v>1099</v>
      </c>
    </row>
    <row r="64" spans="1:11" s="228" customFormat="1" x14ac:dyDescent="0.35">
      <c r="B64" s="178" t="str">
        <f>IFERROR(VLOOKUP(Government_revenues_table[[#This Row],[GFS Classification]],Table6_GFS_codes_classification[],COLUMNS($F:F)+3,FALSE),"Do not enter data")</f>
        <v>Other revenue (14E)</v>
      </c>
      <c r="C64" s="178" t="str">
        <f>IFERROR(VLOOKUP(Government_revenues_table[[#This Row],[GFS Classification]],Table6_GFS_codes_classification[],COLUMNS($F:G)+3,FALSE),"Do not enter data")</f>
        <v>Sales of goods and services (142E)</v>
      </c>
      <c r="D64" s="178" t="str">
        <f>IFERROR(VLOOKUP(Government_revenues_table[[#This Row],[GFS Classification]],Table6_GFS_codes_classification[],COLUMNS($F:H)+3,FALSE),"Do not enter data")</f>
        <v>Administrative fees for government services (1422E)</v>
      </c>
      <c r="E64" s="178" t="str">
        <f>IFERROR(VLOOKUP(Government_revenues_table[[#This Row],[GFS Classification]],Table6_GFS_codes_classification[],COLUMNS($F:I)+3,FALSE),"Do not enter data")</f>
        <v>Administrative fees for government services (1422E)</v>
      </c>
      <c r="F64" s="274" t="s">
        <v>1514</v>
      </c>
      <c r="G64" s="275" t="s">
        <v>988</v>
      </c>
      <c r="H64" s="270" t="s">
        <v>2035</v>
      </c>
      <c r="I64" s="270" t="s">
        <v>1967</v>
      </c>
      <c r="J64" s="276">
        <v>22078597</v>
      </c>
      <c r="K64" s="228" t="s">
        <v>1099</v>
      </c>
    </row>
    <row r="65" spans="2:11" s="228" customFormat="1" x14ac:dyDescent="0.35">
      <c r="B65" s="178" t="str">
        <f>IFERROR(VLOOKUP(Government_revenues_table[[#This Row],[GFS Classification]],Table6_GFS_codes_classification[],COLUMNS($F:F)+3,FALSE),"Do not enter data")</f>
        <v>Other revenue (14E)</v>
      </c>
      <c r="C65" s="178" t="str">
        <f>IFERROR(VLOOKUP(Government_revenues_table[[#This Row],[GFS Classification]],Table6_GFS_codes_classification[],COLUMNS($F:G)+3,FALSE),"Do not enter data")</f>
        <v>Sales of goods and services (142E)</v>
      </c>
      <c r="D65" s="178" t="str">
        <f>IFERROR(VLOOKUP(Government_revenues_table[[#This Row],[GFS Classification]],Table6_GFS_codes_classification[],COLUMNS($F:H)+3,FALSE),"Do not enter data")</f>
        <v>Administrative fees for government services (1422E)</v>
      </c>
      <c r="E65" s="178" t="str">
        <f>IFERROR(VLOOKUP(Government_revenues_table[[#This Row],[GFS Classification]],Table6_GFS_codes_classification[],COLUMNS($F:I)+3,FALSE),"Do not enter data")</f>
        <v>Administrative fees for government services (1422E)</v>
      </c>
      <c r="F65" s="274" t="s">
        <v>1514</v>
      </c>
      <c r="G65" s="275" t="s">
        <v>988</v>
      </c>
      <c r="H65" s="270" t="s">
        <v>2036</v>
      </c>
      <c r="I65" s="270" t="s">
        <v>1967</v>
      </c>
      <c r="J65" s="276">
        <v>791750</v>
      </c>
      <c r="K65" s="228" t="s">
        <v>1099</v>
      </c>
    </row>
    <row r="66" spans="2:11" x14ac:dyDescent="0.35">
      <c r="B66" s="181" t="str">
        <f>IFERROR(VLOOKUP(Government_revenues_table[[#This Row],[GFS Classification]],Table6_GFS_codes_classification[],COLUMNS($F:F)+3,FALSE),"Do not enter data")</f>
        <v>Other revenue (14E)</v>
      </c>
      <c r="C66" s="181" t="str">
        <f>IFERROR(VLOOKUP(Government_revenues_table[[#This Row],[GFS Classification]],Table6_GFS_codes_classification[],COLUMNS($F:G)+3,FALSE),"Do not enter data")</f>
        <v>Property income (141E)</v>
      </c>
      <c r="D66" s="181" t="str">
        <f>IFERROR(VLOOKUP(Government_revenues_table[[#This Row],[GFS Classification]],Table6_GFS_codes_classification[],COLUMNS($F:H)+3,FALSE),"Do not enter data")</f>
        <v>Rent (1415E)</v>
      </c>
      <c r="E66" s="181" t="str">
        <f>IFERROR(VLOOKUP(Government_revenues_table[[#This Row],[GFS Classification]],Table6_GFS_codes_classification[],COLUMNS($F:I)+3,FALSE),"Do not enter data")</f>
        <v>Royalties (1415E1)</v>
      </c>
      <c r="F66" s="294" t="s">
        <v>1511</v>
      </c>
      <c r="G66" s="293" t="s">
        <v>988</v>
      </c>
      <c r="H66" s="292" t="s">
        <v>1546</v>
      </c>
      <c r="I66" s="292" t="s">
        <v>1969</v>
      </c>
      <c r="J66" s="276">
        <v>3686854000</v>
      </c>
      <c r="K66" s="38" t="s">
        <v>1099</v>
      </c>
    </row>
    <row r="67" spans="2:11" x14ac:dyDescent="0.35">
      <c r="B67" s="181" t="str">
        <f>IFERROR(VLOOKUP(Government_revenues_table[[#This Row],[GFS Classification]],Table6_GFS_codes_classification[],COLUMNS($F:F)+3,FALSE),"Do not enter data")</f>
        <v>Taxes (11E)</v>
      </c>
      <c r="C67" s="181" t="str">
        <f>IFERROR(VLOOKUP(Government_revenues_table[[#This Row],[GFS Classification]],Table6_GFS_codes_classification[],COLUMNS($F:G)+3,FALSE),"Do not enter data")</f>
        <v>Taxes on goods and services (114E)</v>
      </c>
      <c r="D67" s="181" t="str">
        <f>IFERROR(VLOOKUP(Government_revenues_table[[#This Row],[GFS Classification]],Table6_GFS_codes_classification[],COLUMNS($F:H)+3,FALSE),"Do not enter data")</f>
        <v>Taxes on use of goods/permission to use goods or perform activities (1145E)</v>
      </c>
      <c r="E67" s="181" t="str">
        <f>IFERROR(VLOOKUP(Government_revenues_table[[#This Row],[GFS Classification]],Table6_GFS_codes_classification[],COLUMNS($F:I)+3,FALSE),"Do not enter data")</f>
        <v>Emission and pollution taxes (114522E)</v>
      </c>
      <c r="F67" s="274" t="s">
        <v>1533</v>
      </c>
      <c r="G67" s="275" t="s">
        <v>988</v>
      </c>
      <c r="H67" s="270" t="s">
        <v>2032</v>
      </c>
      <c r="I67" s="270" t="s">
        <v>2056</v>
      </c>
      <c r="J67" s="276">
        <v>15755730</v>
      </c>
      <c r="K67" s="38" t="s">
        <v>1099</v>
      </c>
    </row>
    <row r="68" spans="2:11" hidden="1" x14ac:dyDescent="0.35">
      <c r="B68" s="181" t="str">
        <f>IFERROR(VLOOKUP(Government_revenues_table[[#This Row],[GFS Classification]],Table6_GFS_codes_classification[],COLUMNS($F:F)+3,FALSE),"Do not enter data")</f>
        <v>Taxes (11E)</v>
      </c>
      <c r="C68" s="181" t="str">
        <f>IFERROR(VLOOKUP(Government_revenues_table[[#This Row],[GFS Classification]],Table6_GFS_codes_classification[],COLUMNS($F:G)+3,FALSE),"Do not enter data")</f>
        <v>Taxes on goods and services (114E)</v>
      </c>
      <c r="D68" s="181" t="str">
        <f>IFERROR(VLOOKUP(Government_revenues_table[[#This Row],[GFS Classification]],Table6_GFS_codes_classification[],COLUMNS($F:H)+3,FALSE),"Do not enter data")</f>
        <v>Taxes on use of goods/permission to use goods or perform activities (1145E)</v>
      </c>
      <c r="E68" s="181" t="str">
        <f>IFERROR(VLOOKUP(Government_revenues_table[[#This Row],[GFS Classification]],Table6_GFS_codes_classification[],COLUMNS($F:I)+3,FALSE),"Do not enter data")</f>
        <v>Emission and pollution taxes (114522E)</v>
      </c>
      <c r="F68" s="271" t="s">
        <v>1533</v>
      </c>
      <c r="G68" s="272" t="s">
        <v>1496</v>
      </c>
      <c r="H68" s="273" t="s">
        <v>2032</v>
      </c>
      <c r="I68" s="273" t="s">
        <v>2056</v>
      </c>
      <c r="J68" s="375">
        <v>19245960</v>
      </c>
      <c r="K68" s="38" t="s">
        <v>1099</v>
      </c>
    </row>
    <row r="69" spans="2:11" s="228" customFormat="1" hidden="1" x14ac:dyDescent="0.35">
      <c r="B69" s="178" t="str">
        <f>IFERROR(VLOOKUP(Government_revenues_table[[#This Row],[GFS Classification]],Table6_GFS_codes_classification[],COLUMNS($F:F)+3,FALSE),"Do not enter data")</f>
        <v>Taxes (11E)</v>
      </c>
      <c r="C69" s="178" t="str">
        <f>IFERROR(VLOOKUP(Government_revenues_table[[#This Row],[GFS Classification]],Table6_GFS_codes_classification[],COLUMNS($F:G)+3,FALSE),"Do not enter data")</f>
        <v>Taxes on goods and services (114E)</v>
      </c>
      <c r="D69" s="178" t="str">
        <f>IFERROR(VLOOKUP(Government_revenues_table[[#This Row],[GFS Classification]],Table6_GFS_codes_classification[],COLUMNS($F:H)+3,FALSE),"Do not enter data")</f>
        <v>Taxes on use of goods/permission to use goods or perform activities (1145E)</v>
      </c>
      <c r="E69" s="178" t="str">
        <f>IFERROR(VLOOKUP(Government_revenues_table[[#This Row],[GFS Classification]],Table6_GFS_codes_classification[],COLUMNS($F:I)+3,FALSE),"Do not enter data")</f>
        <v>Emission and pollution taxes (114522E)</v>
      </c>
      <c r="F69" s="271" t="s">
        <v>1533</v>
      </c>
      <c r="G69" s="272" t="s">
        <v>1962</v>
      </c>
      <c r="H69" s="273" t="s">
        <v>2032</v>
      </c>
      <c r="I69" s="273" t="s">
        <v>2056</v>
      </c>
      <c r="J69" s="375">
        <v>6181700</v>
      </c>
      <c r="K69" s="228" t="s">
        <v>1099</v>
      </c>
    </row>
    <row r="70" spans="2:11" hidden="1" x14ac:dyDescent="0.35">
      <c r="B70" s="181" t="str">
        <f>IFERROR(VLOOKUP(Government_revenues_table[[#This Row],[GFS Classification]],Table6_GFS_codes_classification[],COLUMNS($F:F)+3,FALSE),"Do not enter data")</f>
        <v>Taxes (11E)</v>
      </c>
      <c r="C70" s="181" t="str">
        <f>IFERROR(VLOOKUP(Government_revenues_table[[#This Row],[GFS Classification]],Table6_GFS_codes_classification[],COLUMNS($F:G)+3,FALSE),"Do not enter data")</f>
        <v>Taxes on goods and services (114E)</v>
      </c>
      <c r="D70" s="181" t="str">
        <f>IFERROR(VLOOKUP(Government_revenues_table[[#This Row],[GFS Classification]],Table6_GFS_codes_classification[],COLUMNS($F:H)+3,FALSE),"Do not enter data")</f>
        <v>Taxes on use of goods/permission to use goods or perform activities (1145E)</v>
      </c>
      <c r="E70" s="181" t="str">
        <f>IFERROR(VLOOKUP(Government_revenues_table[[#This Row],[GFS Classification]],Table6_GFS_codes_classification[],COLUMNS($F:I)+3,FALSE),"Do not enter data")</f>
        <v>Licence fees (114521E)</v>
      </c>
      <c r="F70" s="271" t="s">
        <v>1531</v>
      </c>
      <c r="G70" s="275" t="s">
        <v>1962</v>
      </c>
      <c r="H70" s="270" t="s">
        <v>1505</v>
      </c>
      <c r="I70" s="270" t="s">
        <v>2056</v>
      </c>
      <c r="J70" s="276">
        <v>1155214</v>
      </c>
      <c r="K70" s="38" t="s">
        <v>1099</v>
      </c>
    </row>
    <row r="71" spans="2:11" hidden="1" x14ac:dyDescent="0.35">
      <c r="B71" s="181" t="str">
        <f>IFERROR(VLOOKUP(Government_revenues_table[[#This Row],[GFS Classification]],Table6_GFS_codes_classification[],COLUMNS($F:F)+3,FALSE),"Do not enter data")</f>
        <v>Taxes (11E)</v>
      </c>
      <c r="C71" s="181" t="str">
        <f>IFERROR(VLOOKUP(Government_revenues_table[[#This Row],[GFS Classification]],Table6_GFS_codes_classification[],COLUMNS($F:G)+3,FALSE),"Do not enter data")</f>
        <v>Taxes on goods and services (114E)</v>
      </c>
      <c r="D71" s="181" t="str">
        <f>IFERROR(VLOOKUP(Government_revenues_table[[#This Row],[GFS Classification]],Table6_GFS_codes_classification[],COLUMNS($F:H)+3,FALSE),"Do not enter data")</f>
        <v>Taxes on use of goods/permission to use goods or perform activities (1145E)</v>
      </c>
      <c r="E71" s="181" t="str">
        <f>IFERROR(VLOOKUP(Government_revenues_table[[#This Row],[GFS Classification]],Table6_GFS_codes_classification[],COLUMNS($F:I)+3,FALSE),"Do not enter data")</f>
        <v>Emission and pollution taxes (114522E)</v>
      </c>
      <c r="F71" s="15" t="s">
        <v>1533</v>
      </c>
      <c r="G71" s="243" t="s">
        <v>1496</v>
      </c>
      <c r="H71" s="15" t="s">
        <v>2068</v>
      </c>
      <c r="I71" s="15" t="s">
        <v>2056</v>
      </c>
      <c r="J71" s="276">
        <v>5856823</v>
      </c>
      <c r="K71" s="38" t="s">
        <v>1099</v>
      </c>
    </row>
    <row r="72" spans="2:11" x14ac:dyDescent="0.35">
      <c r="B72" s="181" t="str">
        <f>IFERROR(VLOOKUP(Government_revenues_table[[#This Row],[GFS Classification]],Table6_GFS_codes_classification[],COLUMNS($F:F)+3,FALSE),"Do not enter data")</f>
        <v>Taxes (11E)</v>
      </c>
      <c r="C72" s="181" t="str">
        <f>IFERROR(VLOOKUP(Government_revenues_table[[#This Row],[GFS Classification]],Table6_GFS_codes_classification[],COLUMNS($F:G)+3,FALSE),"Do not enter data")</f>
        <v>Taxes on goods and services (114E)</v>
      </c>
      <c r="D72" s="181" t="str">
        <f>IFERROR(VLOOKUP(Government_revenues_table[[#This Row],[GFS Classification]],Table6_GFS_codes_classification[],COLUMNS($F:H)+3,FALSE),"Do not enter data")</f>
        <v>Taxes on use of goods/permission to use goods or perform activities (1145E)</v>
      </c>
      <c r="E72" s="181" t="str">
        <f>IFERROR(VLOOKUP(Government_revenues_table[[#This Row],[GFS Classification]],Table6_GFS_codes_classification[],COLUMNS($F:I)+3,FALSE),"Do not enter data")</f>
        <v>Emission and pollution taxes (114522E)</v>
      </c>
      <c r="F72" s="15" t="s">
        <v>1533</v>
      </c>
      <c r="G72" s="243" t="s">
        <v>988</v>
      </c>
      <c r="H72" s="15" t="s">
        <v>2068</v>
      </c>
      <c r="I72" s="15" t="s">
        <v>2056</v>
      </c>
      <c r="J72" s="276">
        <v>26306</v>
      </c>
      <c r="K72" s="228" t="s">
        <v>1099</v>
      </c>
    </row>
    <row r="73" spans="2:11" x14ac:dyDescent="0.35">
      <c r="B73" s="181" t="str">
        <f>IFERROR(VLOOKUP(Government_revenues_table[[#This Row],[GFS Classification]],Table6_GFS_codes_classification[],COLUMNS($F:F)+3,FALSE),"Do not enter data")</f>
        <v>Other revenue (14E)</v>
      </c>
      <c r="C73" s="181" t="str">
        <f>IFERROR(VLOOKUP(Government_revenues_table[[#This Row],[GFS Classification]],Table6_GFS_codes_classification[],COLUMNS($F:G)+3,FALSE),"Do not enter data")</f>
        <v>Sales of goods and services (142E)</v>
      </c>
      <c r="D73" s="181" t="str">
        <f>IFERROR(VLOOKUP(Government_revenues_table[[#This Row],[GFS Classification]],Table6_GFS_codes_classification[],COLUMNS($F:H)+3,FALSE),"Do not enter data")</f>
        <v>Administrative fees for government services (1422E)</v>
      </c>
      <c r="E73" s="181" t="str">
        <f>IFERROR(VLOOKUP(Government_revenues_table[[#This Row],[GFS Classification]],Table6_GFS_codes_classification[],COLUMNS($F:I)+3,FALSE),"Do not enter data")</f>
        <v>Administrative fees for government services (1422E)</v>
      </c>
      <c r="F73" s="15" t="s">
        <v>1514</v>
      </c>
      <c r="G73" s="243" t="s">
        <v>988</v>
      </c>
      <c r="H73" s="15" t="s">
        <v>2033</v>
      </c>
      <c r="I73" s="15" t="s">
        <v>1972</v>
      </c>
      <c r="J73" s="276">
        <v>19002027</v>
      </c>
      <c r="K73" s="38" t="s">
        <v>1099</v>
      </c>
    </row>
    <row r="74" spans="2:11" hidden="1" x14ac:dyDescent="0.35">
      <c r="B74" s="181" t="str">
        <f>IFERROR(VLOOKUP(Government_revenues_table[[#This Row],[GFS Classification]],Table6_GFS_codes_classification[],COLUMNS($F:F)+3,FALSE),"Do not enter data")</f>
        <v>Other revenue (14E)</v>
      </c>
      <c r="C74" s="181" t="str">
        <f>IFERROR(VLOOKUP(Government_revenues_table[[#This Row],[GFS Classification]],Table6_GFS_codes_classification[],COLUMNS($F:G)+3,FALSE),"Do not enter data")</f>
        <v>Sales of goods and services (142E)</v>
      </c>
      <c r="D74" s="181" t="str">
        <f>IFERROR(VLOOKUP(Government_revenues_table[[#This Row],[GFS Classification]],Table6_GFS_codes_classification[],COLUMNS($F:H)+3,FALSE),"Do not enter data")</f>
        <v>Administrative fees for government services (1422E)</v>
      </c>
      <c r="E74" s="181" t="str">
        <f>IFERROR(VLOOKUP(Government_revenues_table[[#This Row],[GFS Classification]],Table6_GFS_codes_classification[],COLUMNS($F:I)+3,FALSE),"Do not enter data")</f>
        <v>Administrative fees for government services (1422E)</v>
      </c>
      <c r="F74" s="262" t="s">
        <v>1514</v>
      </c>
      <c r="G74" s="269" t="s">
        <v>1496</v>
      </c>
      <c r="H74" s="262" t="s">
        <v>2033</v>
      </c>
      <c r="I74" s="262" t="s">
        <v>1972</v>
      </c>
      <c r="J74" s="376">
        <v>14622321</v>
      </c>
      <c r="K74" s="261" t="s">
        <v>1099</v>
      </c>
    </row>
    <row r="75" spans="2:11" hidden="1" x14ac:dyDescent="0.35">
      <c r="B75" s="181" t="str">
        <f>IFERROR(VLOOKUP(Government_revenues_table[[#This Row],[GFS Classification]],Table6_GFS_codes_classification[],COLUMNS($F:F)+3,FALSE),"Do not enter data")</f>
        <v>Other revenue (14E)</v>
      </c>
      <c r="C75" s="181" t="str">
        <f>IFERROR(VLOOKUP(Government_revenues_table[[#This Row],[GFS Classification]],Table6_GFS_codes_classification[],COLUMNS($F:G)+3,FALSE),"Do not enter data")</f>
        <v>Property income (141E)</v>
      </c>
      <c r="D75" s="181" t="str">
        <f>IFERROR(VLOOKUP(Government_revenues_table[[#This Row],[GFS Classification]],Table6_GFS_codes_classification[],COLUMNS($F:H)+3,FALSE),"Do not enter data")</f>
        <v>Rent (1415E)</v>
      </c>
      <c r="E75" s="181" t="str">
        <f>IFERROR(VLOOKUP(Government_revenues_table[[#This Row],[GFS Classification]],Table6_GFS_codes_classification[],COLUMNS($F:I)+3,FALSE),"Do not enter data")</f>
        <v>Royalties (1415E1)</v>
      </c>
      <c r="F75" s="15" t="s">
        <v>1511</v>
      </c>
      <c r="G75" s="243" t="s">
        <v>1962</v>
      </c>
      <c r="H75" s="15" t="s">
        <v>1546</v>
      </c>
      <c r="I75" s="15" t="s">
        <v>1971</v>
      </c>
      <c r="J75" s="276">
        <v>156851924</v>
      </c>
      <c r="K75" s="38" t="s">
        <v>1099</v>
      </c>
    </row>
    <row r="76" spans="2:11" hidden="1" x14ac:dyDescent="0.35">
      <c r="B76" s="181" t="str">
        <f>IFERROR(VLOOKUP(Government_revenues_table[[#This Row],[GFS Classification]],Table6_GFS_codes_classification[],COLUMNS($F:F)+3,FALSE),"Do not enter data")</f>
        <v>Taxes (11E)</v>
      </c>
      <c r="C76" s="181" t="str">
        <f>IFERROR(VLOOKUP(Government_revenues_table[[#This Row],[GFS Classification]],Table6_GFS_codes_classification[],COLUMNS($F:G)+3,FALSE),"Do not enter data")</f>
        <v>Other taxes payable by natural resource companies (116E)</v>
      </c>
      <c r="D76" s="181" t="str">
        <f>IFERROR(VLOOKUP(Government_revenues_table[[#This Row],[GFS Classification]],Table6_GFS_codes_classification[],COLUMNS($F:H)+3,FALSE),"Do not enter data")</f>
        <v>Other taxes payable by natural resource companies (116E)</v>
      </c>
      <c r="E76" s="181" t="str">
        <f>IFERROR(VLOOKUP(Government_revenues_table[[#This Row],[GFS Classification]],Table6_GFS_codes_classification[],COLUMNS($F:I)+3,FALSE),"Do not enter data")</f>
        <v>Other taxes payable by natural resource companies (116E)</v>
      </c>
      <c r="F76" s="262" t="s">
        <v>1480</v>
      </c>
      <c r="G76" s="269" t="s">
        <v>1962</v>
      </c>
      <c r="H76" s="262" t="s">
        <v>2058</v>
      </c>
      <c r="I76" s="262" t="s">
        <v>1971</v>
      </c>
      <c r="J76" s="376">
        <v>183429048</v>
      </c>
      <c r="K76" s="261" t="s">
        <v>1099</v>
      </c>
    </row>
    <row r="77" spans="2:11" hidden="1" x14ac:dyDescent="0.35">
      <c r="B77" s="181" t="str">
        <f>IFERROR(VLOOKUP(Government_revenues_table[[#This Row],[GFS Classification]],Table6_GFS_codes_classification[],COLUMNS($F:F)+3,FALSE),"Do not enter data")</f>
        <v>Taxes (11E)</v>
      </c>
      <c r="C77" s="181" t="str">
        <f>IFERROR(VLOOKUP(Government_revenues_table[[#This Row],[GFS Classification]],Table6_GFS_codes_classification[],COLUMNS($F:G)+3,FALSE),"Do not enter data")</f>
        <v>Taxes on international trade and transactions (115E)</v>
      </c>
      <c r="D77" s="181" t="str">
        <f>IFERROR(VLOOKUP(Government_revenues_table[[#This Row],[GFS Classification]],Table6_GFS_codes_classification[],COLUMNS($F:H)+3,FALSE),"Do not enter data")</f>
        <v>Taxes on exports (1152E)</v>
      </c>
      <c r="E77" s="181" t="str">
        <f>IFERROR(VLOOKUP(Government_revenues_table[[#This Row],[GFS Classification]],Table6_GFS_codes_classification[],COLUMNS($F:I)+3,FALSE),"Do not enter data")</f>
        <v>Taxes on exports (1152E)</v>
      </c>
      <c r="F77" s="15" t="s">
        <v>1539</v>
      </c>
      <c r="G77" s="243" t="s">
        <v>1962</v>
      </c>
      <c r="H77" s="15" t="s">
        <v>2059</v>
      </c>
      <c r="I77" s="15" t="s">
        <v>1971</v>
      </c>
      <c r="J77" s="276">
        <v>114812334</v>
      </c>
      <c r="K77" s="38" t="s">
        <v>1099</v>
      </c>
    </row>
    <row r="78" spans="2:11" hidden="1" x14ac:dyDescent="0.35">
      <c r="B78" s="181" t="str">
        <f>IFERROR(VLOOKUP(Government_revenues_table[[#This Row],[GFS Classification]],Table6_GFS_codes_classification[],COLUMNS($F:F)+3,FALSE),"Do not enter data")</f>
        <v>Taxes (11E)</v>
      </c>
      <c r="C78" s="181" t="str">
        <f>IFERROR(VLOOKUP(Government_revenues_table[[#This Row],[GFS Classification]],Table6_GFS_codes_classification[],COLUMNS($F:G)+3,FALSE),"Do not enter data")</f>
        <v>Taxes on goods and services (114E)</v>
      </c>
      <c r="D78" s="181" t="str">
        <f>IFERROR(VLOOKUP(Government_revenues_table[[#This Row],[GFS Classification]],Table6_GFS_codes_classification[],COLUMNS($F:H)+3,FALSE),"Do not enter data")</f>
        <v>Taxes on use of goods/permission to use goods or perform activities (1145E)</v>
      </c>
      <c r="E78" s="181" t="str">
        <f>IFERROR(VLOOKUP(Government_revenues_table[[#This Row],[GFS Classification]],Table6_GFS_codes_classification[],COLUMNS($F:I)+3,FALSE),"Do not enter data")</f>
        <v>Licence fees (114521E)</v>
      </c>
      <c r="F78" s="262" t="s">
        <v>1531</v>
      </c>
      <c r="G78" s="269" t="s">
        <v>1962</v>
      </c>
      <c r="H78" s="262" t="s">
        <v>1505</v>
      </c>
      <c r="I78" s="262" t="s">
        <v>1971</v>
      </c>
      <c r="J78" s="376">
        <v>238413076</v>
      </c>
      <c r="K78" s="261" t="s">
        <v>1099</v>
      </c>
    </row>
    <row r="79" spans="2:11" hidden="1" x14ac:dyDescent="0.35">
      <c r="B79" s="181" t="str">
        <f>IFERROR(VLOOKUP(Government_revenues_table[[#This Row],[GFS Classification]],Table6_GFS_codes_classification[],COLUMNS($F:F)+3,FALSE),"Do not enter data")</f>
        <v>Taxes (11E)</v>
      </c>
      <c r="C79" s="181" t="str">
        <f>IFERROR(VLOOKUP(Government_revenues_table[[#This Row],[GFS Classification]],Table6_GFS_codes_classification[],COLUMNS($F:G)+3,FALSE),"Do not enter data")</f>
        <v>Taxes on goods and services (114E)</v>
      </c>
      <c r="D79" s="181" t="str">
        <f>IFERROR(VLOOKUP(Government_revenues_table[[#This Row],[GFS Classification]],Table6_GFS_codes_classification[],COLUMNS($F:H)+3,FALSE),"Do not enter data")</f>
        <v>Taxes on use of goods/permission to use goods or perform activities (1145E)</v>
      </c>
      <c r="E79" s="181" t="str">
        <f>IFERROR(VLOOKUP(Government_revenues_table[[#This Row],[GFS Classification]],Table6_GFS_codes_classification[],COLUMNS($F:I)+3,FALSE),"Do not enter data")</f>
        <v>Licence fees (114521E)</v>
      </c>
      <c r="F79" s="15" t="s">
        <v>1531</v>
      </c>
      <c r="G79" s="243" t="s">
        <v>2051</v>
      </c>
      <c r="H79" s="15" t="s">
        <v>2060</v>
      </c>
      <c r="I79" s="15" t="s">
        <v>2061</v>
      </c>
      <c r="J79" s="276">
        <v>36046400</v>
      </c>
      <c r="K79" s="38" t="s">
        <v>1099</v>
      </c>
    </row>
    <row r="80" spans="2:11" hidden="1" x14ac:dyDescent="0.35">
      <c r="B80" s="181" t="str">
        <f>IFERROR(VLOOKUP(Government_revenues_table[[#This Row],[GFS Classification]],Table6_GFS_codes_classification[],COLUMNS($F:F)+3,FALSE),"Do not enter data")</f>
        <v>Taxes (11E)</v>
      </c>
      <c r="C80" s="181" t="str">
        <f>IFERROR(VLOOKUP(Government_revenues_table[[#This Row],[GFS Classification]],Table6_GFS_codes_classification[],COLUMNS($F:G)+3,FALSE),"Do not enter data")</f>
        <v>Taxes on income, profits and capital gains (111E)</v>
      </c>
      <c r="D80" s="181" t="str">
        <f>IFERROR(VLOOKUP(Government_revenues_table[[#This Row],[GFS Classification]],Table6_GFS_codes_classification[],COLUMNS($F:H)+3,FALSE),"Do not enter data")</f>
        <v>Ordinary taxes on income, profits and capital gains (1112E1)</v>
      </c>
      <c r="E80" s="181" t="str">
        <f>IFERROR(VLOOKUP(Government_revenues_table[[#This Row],[GFS Classification]],Table6_GFS_codes_classification[],COLUMNS($F:I)+3,FALSE),"Do not enter data")</f>
        <v>Ordinary taxes on income, profits and capital gains (1112E1)</v>
      </c>
      <c r="F80" s="232" t="s">
        <v>1522</v>
      </c>
      <c r="G80" s="242" t="s">
        <v>1496</v>
      </c>
      <c r="H80" s="232" t="s">
        <v>2062</v>
      </c>
      <c r="I80" s="232" t="s">
        <v>2067</v>
      </c>
      <c r="J80" s="376">
        <v>289841975000</v>
      </c>
      <c r="K80" s="38" t="s">
        <v>1099</v>
      </c>
    </row>
    <row r="81" spans="1:20" hidden="1" x14ac:dyDescent="0.35">
      <c r="B81" s="181" t="str">
        <f>IFERROR(VLOOKUP(Government_revenues_table[[#This Row],[GFS Classification]],Table6_GFS_codes_classification[],COLUMNS($F:F)+3,FALSE),"Do not enter data")</f>
        <v>Taxes (11E)</v>
      </c>
      <c r="C81" s="181" t="str">
        <f>IFERROR(VLOOKUP(Government_revenues_table[[#This Row],[GFS Classification]],Table6_GFS_codes_classification[],COLUMNS($F:G)+3,FALSE),"Do not enter data")</f>
        <v>Other taxes payable by natural resource companies (116E)</v>
      </c>
      <c r="D81" s="181" t="str">
        <f>IFERROR(VLOOKUP(Government_revenues_table[[#This Row],[GFS Classification]],Table6_GFS_codes_classification[],COLUMNS($F:H)+3,FALSE),"Do not enter data")</f>
        <v>Other taxes payable by natural resource companies (116E)</v>
      </c>
      <c r="E81" s="181" t="str">
        <f>IFERROR(VLOOKUP(Government_revenues_table[[#This Row],[GFS Classification]],Table6_GFS_codes_classification[],COLUMNS($F:I)+3,FALSE),"Do not enter data")</f>
        <v>Other taxes payable by natural resource companies (116E)</v>
      </c>
      <c r="F81" s="274" t="s">
        <v>1480</v>
      </c>
      <c r="G81" s="275" t="s">
        <v>1496</v>
      </c>
      <c r="H81" s="270" t="s">
        <v>2130</v>
      </c>
      <c r="I81" s="270" t="s">
        <v>1974</v>
      </c>
      <c r="J81" s="276">
        <v>86320000</v>
      </c>
      <c r="K81" s="38" t="s">
        <v>1099</v>
      </c>
    </row>
    <row r="82" spans="1:20" hidden="1" x14ac:dyDescent="0.35">
      <c r="B82" s="181" t="str">
        <f>IFERROR(VLOOKUP(Government_revenues_table[[#This Row],[GFS Classification]],Table6_GFS_codes_classification[],COLUMNS($F:F)+3,FALSE),"Do not enter data")</f>
        <v>Taxes (11E)</v>
      </c>
      <c r="C82" s="181" t="str">
        <f>IFERROR(VLOOKUP(Government_revenues_table[[#This Row],[GFS Classification]],Table6_GFS_codes_classification[],COLUMNS($F:G)+3,FALSE),"Do not enter data")</f>
        <v>Other taxes payable by natural resource companies (116E)</v>
      </c>
      <c r="D82" s="181" t="str">
        <f>IFERROR(VLOOKUP(Government_revenues_table[[#This Row],[GFS Classification]],Table6_GFS_codes_classification[],COLUMNS($F:H)+3,FALSE),"Do not enter data")</f>
        <v>Other taxes payable by natural resource companies (116E)</v>
      </c>
      <c r="E82" s="181" t="str">
        <f>IFERROR(VLOOKUP(Government_revenues_table[[#This Row],[GFS Classification]],Table6_GFS_codes_classification[],COLUMNS($F:I)+3,FALSE),"Do not enter data")</f>
        <v>Other taxes payable by natural resource companies (116E)</v>
      </c>
      <c r="F82" s="274" t="s">
        <v>1480</v>
      </c>
      <c r="G82" s="275" t="s">
        <v>1496</v>
      </c>
      <c r="H82" s="270" t="s">
        <v>2194</v>
      </c>
      <c r="I82" s="270" t="s">
        <v>1974</v>
      </c>
      <c r="J82" s="276">
        <v>470236010</v>
      </c>
      <c r="K82" s="228" t="s">
        <v>1099</v>
      </c>
    </row>
    <row r="83" spans="1:20" ht="14.55" customHeight="1" x14ac:dyDescent="0.35">
      <c r="B83" s="181" t="str">
        <f>IFERROR(VLOOKUP(Government_revenues_table[[#This Row],[GFS Classification]],Table6_GFS_codes_classification[],COLUMNS($F:F)+3,FALSE),"Do not enter data")</f>
        <v>Social contributions (12E)</v>
      </c>
      <c r="C83" s="181" t="str">
        <f>IFERROR(VLOOKUP(Government_revenues_table[[#This Row],[GFS Classification]],Table6_GFS_codes_classification[],COLUMNS($F:G)+3,FALSE),"Do not enter data")</f>
        <v>Social security employer contributions (1212E)</v>
      </c>
      <c r="D83" s="181" t="str">
        <f>IFERROR(VLOOKUP(Government_revenues_table[[#This Row],[GFS Classification]],Table6_GFS_codes_classification[],COLUMNS($F:H)+3,FALSE),"Do not enter data")</f>
        <v>Social security employer contributions (1212E)</v>
      </c>
      <c r="E83" s="181" t="str">
        <f>IFERROR(VLOOKUP(Government_revenues_table[[#This Row],[GFS Classification]],Table6_GFS_codes_classification[],COLUMNS($F:I)+3,FALSE),"Do not enter data")</f>
        <v>Social security employer contributions (1212E)</v>
      </c>
      <c r="F83" s="274" t="s">
        <v>1482</v>
      </c>
      <c r="G83" s="275" t="s">
        <v>988</v>
      </c>
      <c r="H83" s="270" t="s">
        <v>2057</v>
      </c>
      <c r="I83" s="270" t="s">
        <v>1970</v>
      </c>
      <c r="J83" s="276">
        <v>772642491</v>
      </c>
      <c r="K83" s="38" t="s">
        <v>1099</v>
      </c>
    </row>
    <row r="84" spans="1:20" hidden="1" x14ac:dyDescent="0.35">
      <c r="B84" s="181" t="str">
        <f>IFERROR(VLOOKUP(Government_revenues_table[[#This Row],[GFS Classification]],Table6_GFS_codes_classification[],COLUMNS($F:F)+3,FALSE),"Do not enter data")</f>
        <v>Social contributions (12E)</v>
      </c>
      <c r="C84" s="181" t="str">
        <f>IFERROR(VLOOKUP(Government_revenues_table[[#This Row],[GFS Classification]],Table6_GFS_codes_classification[],COLUMNS($F:G)+3,FALSE),"Do not enter data")</f>
        <v>Social security employer contributions (1212E)</v>
      </c>
      <c r="D84" s="181" t="str">
        <f>IFERROR(VLOOKUP(Government_revenues_table[[#This Row],[GFS Classification]],Table6_GFS_codes_classification[],COLUMNS($F:H)+3,FALSE),"Do not enter data")</f>
        <v>Social security employer contributions (1212E)</v>
      </c>
      <c r="E84" s="181" t="str">
        <f>IFERROR(VLOOKUP(Government_revenues_table[[#This Row],[GFS Classification]],Table6_GFS_codes_classification[],COLUMNS($F:I)+3,FALSE),"Do not enter data")</f>
        <v>Social security employer contributions (1212E)</v>
      </c>
      <c r="F84" s="15" t="s">
        <v>1482</v>
      </c>
      <c r="G84" s="243" t="s">
        <v>1496</v>
      </c>
      <c r="H84" s="15" t="s">
        <v>2057</v>
      </c>
      <c r="I84" s="15" t="s">
        <v>1970</v>
      </c>
      <c r="J84" s="276">
        <v>211329987</v>
      </c>
      <c r="K84" s="38" t="s">
        <v>1099</v>
      </c>
    </row>
    <row r="85" spans="1:20" x14ac:dyDescent="0.35">
      <c r="B85" s="178" t="str">
        <f>IFERROR(VLOOKUP(Government_revenues_table[[#This Row],[GFS Classification]],Table6_GFS_codes_classification[],COLUMNS($F:F)+3,FALSE),"Do not enter data")</f>
        <v>Social contributions (12E)</v>
      </c>
      <c r="C85" s="178" t="str">
        <f>IFERROR(VLOOKUP(Government_revenues_table[[#This Row],[GFS Classification]],Table6_GFS_codes_classification[],COLUMNS($F:G)+3,FALSE),"Do not enter data")</f>
        <v>Social security employer contributions (1212E)</v>
      </c>
      <c r="D85" s="178" t="str">
        <f>IFERROR(VLOOKUP(Government_revenues_table[[#This Row],[GFS Classification]],Table6_GFS_codes_classification[],COLUMNS($F:H)+3,FALSE),"Do not enter data")</f>
        <v>Social security employer contributions (1212E)</v>
      </c>
      <c r="E85" s="178" t="str">
        <f>IFERROR(VLOOKUP(Government_revenues_table[[#This Row],[GFS Classification]],Table6_GFS_codes_classification[],COLUMNS($F:I)+3,FALSE),"Do not enter data")</f>
        <v>Social security employer contributions (1212E)</v>
      </c>
      <c r="F85" s="274" t="s">
        <v>1482</v>
      </c>
      <c r="G85" s="275" t="s">
        <v>2117</v>
      </c>
      <c r="H85" s="270" t="s">
        <v>2057</v>
      </c>
      <c r="I85" s="270" t="s">
        <v>1970</v>
      </c>
      <c r="J85" s="375">
        <v>9306323</v>
      </c>
      <c r="K85" s="38" t="s">
        <v>1099</v>
      </c>
      <c r="T85" s="220"/>
    </row>
    <row r="86" spans="1:20" ht="15.6" thickBot="1" x14ac:dyDescent="0.4">
      <c r="A86" s="228"/>
      <c r="B86" s="228"/>
      <c r="C86" s="228"/>
      <c r="D86" s="228"/>
      <c r="E86" s="228"/>
      <c r="F86" s="228"/>
      <c r="G86" s="228"/>
      <c r="H86" s="228"/>
      <c r="I86" s="228"/>
      <c r="J86" s="228"/>
      <c r="K86" s="228"/>
    </row>
    <row r="87" spans="1:20" ht="16.8" thickBot="1" x14ac:dyDescent="0.4">
      <c r="A87" s="228"/>
      <c r="B87" s="228"/>
      <c r="C87" s="228"/>
      <c r="D87" s="228"/>
      <c r="E87" s="228"/>
      <c r="F87" s="228"/>
      <c r="G87" s="228"/>
      <c r="H87" s="228"/>
      <c r="I87" s="219" t="s">
        <v>1955</v>
      </c>
      <c r="J87" s="177">
        <f>SUMIF(Government_revenues_table[Currency],"USD",Government_revenues_table[Revenue value])+(IFERROR(SUMIF(Government_revenues_table[Currency],"&lt;&gt;USD",Government_revenues_table[Revenue value])/'Part 1 - About'!$E$46,0))</f>
        <v>1474930484.6330936</v>
      </c>
      <c r="K87" s="228"/>
    </row>
    <row r="88" spans="1:20" ht="15.6" thickBot="1" x14ac:dyDescent="0.4">
      <c r="A88" s="228"/>
      <c r="B88" s="228"/>
      <c r="C88" s="228"/>
      <c r="D88" s="228"/>
      <c r="E88" s="228"/>
      <c r="F88" s="228"/>
      <c r="G88" s="228"/>
      <c r="H88" s="228"/>
      <c r="I88" s="12"/>
      <c r="J88" s="238"/>
      <c r="K88" s="228"/>
    </row>
    <row r="89" spans="1:20" ht="16.8" thickBot="1" x14ac:dyDescent="0.4">
      <c r="A89" s="228"/>
      <c r="B89" s="228"/>
      <c r="C89" s="228"/>
      <c r="D89" s="228"/>
      <c r="E89" s="228"/>
      <c r="F89" s="228"/>
      <c r="G89" s="228"/>
      <c r="H89" s="228"/>
      <c r="I89" s="219" t="str">
        <f>"Total in "&amp;'Part 1 - About'!E92</f>
        <v xml:space="preserve">Total in </v>
      </c>
      <c r="J89" s="177">
        <f>IF('Part 1 - About'!$E$45="USD",0,SUMIF(Government_revenues_table[Currency],'Part 1 - About'!$E$45,Government_revenues_table[Revenue value]))+(IFERROR(SUMIF(Government_revenues_table[Currency],"USD",Government_revenues_table[Revenue value])*'Part 1 - About'!$E$46,0))</f>
        <v>307523006046</v>
      </c>
      <c r="K89" s="228"/>
    </row>
    <row r="90" spans="1:20" x14ac:dyDescent="0.35">
      <c r="A90" s="228"/>
      <c r="B90" s="228"/>
      <c r="C90" s="228"/>
      <c r="D90" s="228"/>
      <c r="E90" s="228"/>
      <c r="F90" s="228"/>
      <c r="G90" s="228"/>
      <c r="H90" s="228"/>
      <c r="I90" s="12"/>
      <c r="J90" s="238"/>
      <c r="K90" s="228"/>
    </row>
    <row r="91" spans="1:20" x14ac:dyDescent="0.35">
      <c r="F91" s="183"/>
      <c r="G91" s="250" t="s">
        <v>1493</v>
      </c>
      <c r="H91" s="250" t="s">
        <v>1436</v>
      </c>
      <c r="I91" s="250" t="s">
        <v>1499</v>
      </c>
      <c r="J91" s="246" t="s">
        <v>1437</v>
      </c>
      <c r="K91" s="185" t="s">
        <v>1006</v>
      </c>
    </row>
    <row r="92" spans="1:20" x14ac:dyDescent="0.35">
      <c r="F92" s="183"/>
      <c r="G92" s="249" t="s">
        <v>988</v>
      </c>
      <c r="H92" s="249" t="s">
        <v>2118</v>
      </c>
      <c r="I92" s="249" t="s">
        <v>1966</v>
      </c>
      <c r="J92" s="368">
        <v>1186339185</v>
      </c>
      <c r="K92" s="186" t="s">
        <v>1099</v>
      </c>
    </row>
    <row r="93" spans="1:20" x14ac:dyDescent="0.35">
      <c r="F93" s="183"/>
      <c r="G93" s="249" t="s">
        <v>2117</v>
      </c>
      <c r="H93" s="249" t="s">
        <v>2118</v>
      </c>
      <c r="I93" s="249" t="s">
        <v>1966</v>
      </c>
      <c r="J93" s="278">
        <v>3779971</v>
      </c>
      <c r="K93" s="186" t="s">
        <v>1099</v>
      </c>
    </row>
    <row r="94" spans="1:20" x14ac:dyDescent="0.35">
      <c r="F94" s="183"/>
      <c r="G94" s="249" t="s">
        <v>1496</v>
      </c>
      <c r="H94" s="249" t="s">
        <v>2118</v>
      </c>
      <c r="I94" s="249" t="s">
        <v>1966</v>
      </c>
      <c r="J94" s="377">
        <v>6225580511</v>
      </c>
      <c r="K94" s="186" t="s">
        <v>1099</v>
      </c>
    </row>
    <row r="95" spans="1:20" x14ac:dyDescent="0.35">
      <c r="F95" s="183"/>
      <c r="G95" s="249" t="s">
        <v>1962</v>
      </c>
      <c r="H95" s="249" t="s">
        <v>2118</v>
      </c>
      <c r="I95" s="249" t="s">
        <v>1966</v>
      </c>
      <c r="J95" s="377">
        <v>65426312</v>
      </c>
      <c r="K95" s="186" t="s">
        <v>1099</v>
      </c>
    </row>
    <row r="96" spans="1:20" x14ac:dyDescent="0.35">
      <c r="F96" s="183"/>
      <c r="G96" s="249" t="s">
        <v>2051</v>
      </c>
      <c r="H96" s="249" t="s">
        <v>2118</v>
      </c>
      <c r="I96" s="249" t="s">
        <v>1966</v>
      </c>
      <c r="J96" s="377">
        <v>229731265</v>
      </c>
      <c r="K96" s="186" t="s">
        <v>1099</v>
      </c>
    </row>
    <row r="97" spans="6:11" x14ac:dyDescent="0.35">
      <c r="F97" s="183"/>
      <c r="G97" s="249" t="s">
        <v>988</v>
      </c>
      <c r="H97" s="249" t="s">
        <v>2008</v>
      </c>
      <c r="I97" s="249" t="s">
        <v>1966</v>
      </c>
      <c r="J97" s="377">
        <v>26085067</v>
      </c>
      <c r="K97" s="186" t="s">
        <v>1099</v>
      </c>
    </row>
    <row r="98" spans="6:11" x14ac:dyDescent="0.35">
      <c r="F98" s="183"/>
      <c r="G98" s="249" t="s">
        <v>1496</v>
      </c>
      <c r="H98" s="249" t="s">
        <v>2008</v>
      </c>
      <c r="I98" s="249" t="s">
        <v>1966</v>
      </c>
      <c r="J98" s="377">
        <v>40547786701</v>
      </c>
      <c r="K98" s="186" t="s">
        <v>1099</v>
      </c>
    </row>
    <row r="99" spans="6:11" x14ac:dyDescent="0.35">
      <c r="F99" s="183"/>
      <c r="G99" s="249" t="s">
        <v>1962</v>
      </c>
      <c r="H99" s="249" t="s">
        <v>2008</v>
      </c>
      <c r="I99" s="249" t="s">
        <v>1966</v>
      </c>
      <c r="J99" s="377">
        <v>18279249</v>
      </c>
      <c r="K99" s="186" t="s">
        <v>1099</v>
      </c>
    </row>
    <row r="100" spans="6:11" x14ac:dyDescent="0.35">
      <c r="F100" s="183"/>
      <c r="G100" s="249" t="s">
        <v>2051</v>
      </c>
      <c r="H100" s="249" t="s">
        <v>2008</v>
      </c>
      <c r="I100" s="249" t="s">
        <v>1966</v>
      </c>
      <c r="J100" s="377">
        <v>277697596</v>
      </c>
      <c r="K100" s="186" t="s">
        <v>1099</v>
      </c>
    </row>
    <row r="101" spans="6:11" x14ac:dyDescent="0.35">
      <c r="F101" s="183"/>
      <c r="G101" s="249" t="s">
        <v>988</v>
      </c>
      <c r="H101" s="249" t="s">
        <v>2005</v>
      </c>
      <c r="I101" s="249" t="s">
        <v>1966</v>
      </c>
      <c r="J101" s="377">
        <v>200641750</v>
      </c>
      <c r="K101" s="186" t="s">
        <v>1099</v>
      </c>
    </row>
    <row r="102" spans="6:11" x14ac:dyDescent="0.35">
      <c r="F102" s="183"/>
      <c r="G102" s="249" t="s">
        <v>2117</v>
      </c>
      <c r="H102" s="249" t="s">
        <v>2005</v>
      </c>
      <c r="I102" s="249" t="s">
        <v>1966</v>
      </c>
      <c r="J102" s="278">
        <v>40120298</v>
      </c>
      <c r="K102" s="186" t="s">
        <v>1099</v>
      </c>
    </row>
    <row r="103" spans="6:11" x14ac:dyDescent="0.35">
      <c r="F103" s="183"/>
      <c r="G103" s="249" t="s">
        <v>1496</v>
      </c>
      <c r="H103" s="249" t="s">
        <v>2005</v>
      </c>
      <c r="I103" s="249" t="s">
        <v>1966</v>
      </c>
      <c r="J103" s="278">
        <v>0</v>
      </c>
      <c r="K103" s="186" t="s">
        <v>1099</v>
      </c>
    </row>
    <row r="104" spans="6:11" x14ac:dyDescent="0.35">
      <c r="F104" s="183"/>
      <c r="G104" s="249" t="s">
        <v>1962</v>
      </c>
      <c r="H104" s="249" t="s">
        <v>2005</v>
      </c>
      <c r="I104" s="249" t="s">
        <v>1966</v>
      </c>
      <c r="J104" s="377">
        <v>59814837</v>
      </c>
      <c r="K104" s="186" t="s">
        <v>1099</v>
      </c>
    </row>
    <row r="105" spans="6:11" x14ac:dyDescent="0.35">
      <c r="F105" s="183"/>
      <c r="G105" s="249" t="s">
        <v>2051</v>
      </c>
      <c r="H105" s="249" t="s">
        <v>2005</v>
      </c>
      <c r="I105" s="249" t="s">
        <v>1966</v>
      </c>
      <c r="J105" s="377">
        <v>12765097</v>
      </c>
      <c r="K105" s="186" t="s">
        <v>1099</v>
      </c>
    </row>
    <row r="106" spans="6:11" x14ac:dyDescent="0.35">
      <c r="F106" s="183"/>
      <c r="G106" s="249" t="s">
        <v>988</v>
      </c>
      <c r="H106" s="249" t="s">
        <v>2189</v>
      </c>
      <c r="I106" s="249" t="s">
        <v>2190</v>
      </c>
      <c r="J106" s="377">
        <v>11040000</v>
      </c>
      <c r="K106" s="186" t="s">
        <v>1099</v>
      </c>
    </row>
    <row r="107" spans="6:11" x14ac:dyDescent="0.35">
      <c r="F107" s="183"/>
      <c r="G107" s="249" t="s">
        <v>1496</v>
      </c>
      <c r="H107" s="249" t="s">
        <v>2191</v>
      </c>
      <c r="I107" s="249" t="s">
        <v>2190</v>
      </c>
      <c r="J107" s="377">
        <v>25018958</v>
      </c>
      <c r="K107" s="186" t="s">
        <v>1099</v>
      </c>
    </row>
    <row r="108" spans="6:11" x14ac:dyDescent="0.35">
      <c r="F108" s="183"/>
      <c r="G108" s="249" t="s">
        <v>1496</v>
      </c>
      <c r="H108" s="249" t="s">
        <v>2192</v>
      </c>
      <c r="I108" s="249" t="s">
        <v>2193</v>
      </c>
      <c r="J108" s="377">
        <v>45471968248</v>
      </c>
      <c r="K108" s="186" t="s">
        <v>1099</v>
      </c>
    </row>
    <row r="109" spans="6:11" x14ac:dyDescent="0.35">
      <c r="F109" s="183"/>
      <c r="G109" s="249" t="s">
        <v>1496</v>
      </c>
      <c r="H109" s="249" t="s">
        <v>2120</v>
      </c>
      <c r="I109" s="249" t="s">
        <v>2119</v>
      </c>
      <c r="J109" s="377">
        <v>218662989</v>
      </c>
      <c r="K109" s="186" t="s">
        <v>1099</v>
      </c>
    </row>
    <row r="110" spans="6:11" x14ac:dyDescent="0.35">
      <c r="F110" s="183"/>
      <c r="G110" s="277" t="s">
        <v>2117</v>
      </c>
      <c r="H110" s="277" t="s">
        <v>2065</v>
      </c>
      <c r="I110" s="277" t="s">
        <v>1967</v>
      </c>
      <c r="J110" s="278">
        <v>2213199075</v>
      </c>
      <c r="K110" s="186" t="s">
        <v>1099</v>
      </c>
    </row>
    <row r="111" spans="6:11" x14ac:dyDescent="0.35">
      <c r="F111" s="183"/>
      <c r="G111" s="277" t="s">
        <v>988</v>
      </c>
      <c r="H111" s="277" t="s">
        <v>2065</v>
      </c>
      <c r="I111" s="277" t="s">
        <v>1967</v>
      </c>
      <c r="J111" s="377">
        <v>159769118</v>
      </c>
      <c r="K111" s="186" t="s">
        <v>1099</v>
      </c>
    </row>
    <row r="112" spans="6:11" ht="15.6" thickBot="1" x14ac:dyDescent="0.4">
      <c r="F112" s="183"/>
      <c r="G112" s="187" t="s">
        <v>1565</v>
      </c>
      <c r="H112" s="187"/>
      <c r="I112" s="187"/>
      <c r="J112" s="247">
        <f>SUM(J92:J111)</f>
        <v>96993706227</v>
      </c>
      <c r="K112" s="187" t="s">
        <v>1099</v>
      </c>
    </row>
    <row r="113" spans="6:14" ht="15.6" thickTop="1" x14ac:dyDescent="0.35">
      <c r="F113" s="183"/>
      <c r="G113" s="184"/>
      <c r="H113" s="184"/>
      <c r="I113" s="184"/>
      <c r="J113" s="245"/>
      <c r="K113" s="184"/>
    </row>
    <row r="114" spans="6:14" x14ac:dyDescent="0.35">
      <c r="F114" s="183"/>
      <c r="G114" s="249" t="s">
        <v>2066</v>
      </c>
      <c r="H114" s="184"/>
      <c r="I114" s="184"/>
      <c r="J114" s="245"/>
      <c r="K114" s="184"/>
    </row>
    <row r="115" spans="6:14" x14ac:dyDescent="0.35">
      <c r="F115" s="183" t="s">
        <v>1557</v>
      </c>
      <c r="G115" s="233" t="s">
        <v>1493</v>
      </c>
      <c r="H115" s="233" t="s">
        <v>1436</v>
      </c>
      <c r="I115" s="233" t="s">
        <v>1499</v>
      </c>
      <c r="J115" s="233" t="s">
        <v>1437</v>
      </c>
      <c r="K115" s="184"/>
    </row>
    <row r="116" spans="6:14" x14ac:dyDescent="0.35">
      <c r="F116" s="183" t="s">
        <v>1558</v>
      </c>
      <c r="G116" s="277" t="s">
        <v>988</v>
      </c>
      <c r="H116" s="277" t="s">
        <v>2063</v>
      </c>
      <c r="I116" s="280"/>
      <c r="J116" s="377">
        <v>1652842985</v>
      </c>
      <c r="K116" s="184"/>
    </row>
    <row r="117" spans="6:14" x14ac:dyDescent="0.35">
      <c r="F117" s="183" t="s">
        <v>1559</v>
      </c>
      <c r="G117" s="277" t="s">
        <v>988</v>
      </c>
      <c r="H117" s="277" t="s">
        <v>2064</v>
      </c>
      <c r="I117" s="280"/>
      <c r="J117" s="377">
        <v>19632480</v>
      </c>
      <c r="K117" s="184"/>
    </row>
    <row r="118" spans="6:14" x14ac:dyDescent="0.35">
      <c r="F118" s="183"/>
      <c r="G118" s="277" t="s">
        <v>1496</v>
      </c>
      <c r="H118" s="277" t="s">
        <v>2063</v>
      </c>
      <c r="I118" s="280"/>
      <c r="J118" s="377">
        <v>3084434247.77</v>
      </c>
      <c r="K118" s="184"/>
    </row>
    <row r="119" spans="6:14" x14ac:dyDescent="0.35">
      <c r="F119" s="183"/>
      <c r="G119" s="277" t="s">
        <v>1496</v>
      </c>
      <c r="H119" s="277" t="s">
        <v>2064</v>
      </c>
      <c r="I119" s="280"/>
      <c r="J119" s="278">
        <v>0</v>
      </c>
      <c r="K119" s="184"/>
    </row>
    <row r="120" spans="6:14" ht="18.75" customHeight="1" x14ac:dyDescent="0.35">
      <c r="F120" s="183"/>
      <c r="G120" s="251"/>
      <c r="H120" s="251"/>
      <c r="I120" s="184"/>
      <c r="J120" s="245"/>
      <c r="K120" s="184"/>
    </row>
    <row r="121" spans="6:14" ht="15.75" customHeight="1" thickBot="1" x14ac:dyDescent="0.4">
      <c r="F121" s="183"/>
      <c r="G121" s="187"/>
      <c r="H121" s="187"/>
      <c r="I121" s="187"/>
      <c r="J121" s="247">
        <f>SUM(J116:J120)</f>
        <v>4756909712.7700005</v>
      </c>
      <c r="K121" s="187"/>
    </row>
    <row r="122" spans="6:14" ht="15.6" thickTop="1" x14ac:dyDescent="0.35">
      <c r="F122" s="183"/>
      <c r="G122" s="184"/>
      <c r="H122" s="184"/>
      <c r="I122" s="184"/>
      <c r="J122" s="245">
        <f>J121+J112+J89</f>
        <v>409273621985.77002</v>
      </c>
      <c r="K122" s="184"/>
    </row>
    <row r="123" spans="6:14" x14ac:dyDescent="0.35">
      <c r="F123" s="183"/>
      <c r="G123" s="249" t="s">
        <v>2185</v>
      </c>
      <c r="H123" s="184"/>
      <c r="I123" s="184"/>
      <c r="J123" s="245">
        <v>409270000000</v>
      </c>
      <c r="K123" s="184"/>
    </row>
    <row r="124" spans="6:14" x14ac:dyDescent="0.35">
      <c r="F124" s="26"/>
      <c r="G124" s="26"/>
      <c r="H124" s="26"/>
      <c r="I124" s="26"/>
      <c r="J124" s="248"/>
      <c r="K124" s="26"/>
    </row>
    <row r="125" spans="6:14" ht="15.75" customHeight="1" thickBot="1" x14ac:dyDescent="0.4">
      <c r="F125" s="349"/>
      <c r="G125" s="349"/>
      <c r="H125" s="349"/>
      <c r="I125" s="349"/>
      <c r="J125" s="349"/>
      <c r="K125" s="349"/>
      <c r="L125" s="349"/>
      <c r="M125" s="349"/>
      <c r="N125" s="349"/>
    </row>
    <row r="126" spans="6:14" x14ac:dyDescent="0.35">
      <c r="F126" s="350"/>
      <c r="G126" s="350"/>
      <c r="H126" s="350"/>
      <c r="I126" s="350"/>
      <c r="J126" s="350"/>
      <c r="K126" s="350"/>
      <c r="L126" s="350"/>
      <c r="M126" s="350"/>
      <c r="N126" s="350"/>
    </row>
    <row r="127" spans="6:14" ht="15.6" thickBot="1" x14ac:dyDescent="0.4">
      <c r="F127" s="330" t="s">
        <v>1851</v>
      </c>
      <c r="G127" s="331"/>
      <c r="H127" s="331"/>
      <c r="I127" s="331"/>
      <c r="J127" s="331"/>
      <c r="K127" s="331"/>
      <c r="L127" s="331"/>
      <c r="M127" s="331"/>
      <c r="N127" s="331"/>
    </row>
    <row r="128" spans="6:14" x14ac:dyDescent="0.35">
      <c r="F128" s="351" t="s">
        <v>1870</v>
      </c>
      <c r="G128" s="352"/>
      <c r="H128" s="352"/>
      <c r="I128" s="352"/>
      <c r="J128" s="352"/>
      <c r="K128" s="352"/>
      <c r="L128" s="352"/>
      <c r="M128" s="352"/>
      <c r="N128" s="352"/>
    </row>
    <row r="129" spans="6:14" ht="15.6" thickBot="1" x14ac:dyDescent="0.4">
      <c r="F129" s="353"/>
      <c r="G129" s="353"/>
      <c r="H129" s="353"/>
      <c r="I129" s="353"/>
      <c r="J129" s="353"/>
      <c r="K129" s="353"/>
      <c r="L129" s="353"/>
      <c r="M129" s="353"/>
      <c r="N129" s="353"/>
    </row>
    <row r="130" spans="6:14" x14ac:dyDescent="0.35">
      <c r="F130" s="327" t="s">
        <v>1850</v>
      </c>
      <c r="G130" s="327"/>
      <c r="H130" s="327"/>
      <c r="I130" s="327"/>
      <c r="J130" s="327"/>
      <c r="K130" s="327"/>
      <c r="L130" s="327"/>
      <c r="M130" s="327"/>
      <c r="N130" s="327"/>
    </row>
    <row r="131" spans="6:14" ht="15.75" customHeight="1" x14ac:dyDescent="0.35">
      <c r="F131" s="309" t="s">
        <v>1871</v>
      </c>
      <c r="G131" s="309"/>
      <c r="H131" s="309"/>
      <c r="I131" s="309"/>
      <c r="J131" s="309"/>
      <c r="K131" s="309"/>
      <c r="L131" s="309"/>
      <c r="M131" s="309"/>
      <c r="N131" s="309"/>
    </row>
    <row r="132" spans="6:14" x14ac:dyDescent="0.35">
      <c r="F132" s="320" t="s">
        <v>1872</v>
      </c>
      <c r="G132" s="320"/>
      <c r="H132" s="320"/>
      <c r="I132" s="320"/>
      <c r="J132" s="320"/>
      <c r="K132" s="320"/>
      <c r="L132" s="320"/>
      <c r="M132" s="320"/>
      <c r="N132" s="320"/>
    </row>
    <row r="144" spans="6:14" x14ac:dyDescent="0.35">
      <c r="J144" s="172">
        <f>J122-J123</f>
        <v>3621985.7700195313</v>
      </c>
    </row>
  </sheetData>
  <sheetProtection insertRows="0"/>
  <protectedRanges>
    <protectedRange algorithmName="SHA-512" hashValue="19r0bVvPR7yZA0UiYij7Tv1CBk3noIABvFePbLhCJ4nk3L6A+Fy+RdPPS3STf+a52x4pG2PQK4FAkXK9epnlIA==" saltValue="gQC4yrLvnbJqxYZ0KSEoZA==" spinCount="100000" sqref="I22:K38 H83:J84 J73:J74 F83:G85 I85:J85 K73:K85 K90 K92:K111 F39:K72 H35:H38 F22:G38 F78" name="Government revenues"/>
    <protectedRange algorithmName="SHA-512" hashValue="19r0bVvPR7yZA0UiYij7Tv1CBk3noIABvFePbLhCJ4nk3L6A+Fy+RdPPS3STf+a52x4pG2PQK4FAkXK9epnlIA==" saltValue="gQC4yrLvnbJqxYZ0KSEoZA==" spinCount="100000" sqref="K87" name="Government revenues_1"/>
  </protectedRanges>
  <mergeCells count="26">
    <mergeCell ref="F129:N129"/>
    <mergeCell ref="F130:N130"/>
    <mergeCell ref="F20:K20"/>
    <mergeCell ref="F16:N16"/>
    <mergeCell ref="P35:U35"/>
    <mergeCell ref="M19:N19"/>
    <mergeCell ref="M29:N29"/>
    <mergeCell ref="M30:N30"/>
    <mergeCell ref="M21:N21"/>
    <mergeCell ref="M22:N27"/>
    <mergeCell ref="F132:N132"/>
    <mergeCell ref="F18:K18"/>
    <mergeCell ref="F8:N8"/>
    <mergeCell ref="F9:N9"/>
    <mergeCell ref="F10:N10"/>
    <mergeCell ref="F11:N11"/>
    <mergeCell ref="F12:N12"/>
    <mergeCell ref="F13:N13"/>
    <mergeCell ref="F14:N14"/>
    <mergeCell ref="F15:N15"/>
    <mergeCell ref="M18:N18"/>
    <mergeCell ref="F125:N125"/>
    <mergeCell ref="F126:N126"/>
    <mergeCell ref="F127:N127"/>
    <mergeCell ref="F131:N131"/>
    <mergeCell ref="F128:N128"/>
  </mergeCells>
  <dataValidations xWindow="763" yWindow="516" count="8">
    <dataValidation type="textLength" allowBlank="1" showInputMessage="1" showErrorMessage="1" errorTitle="Please do not edit these cells" error="Please do not edit these cells" sqref="J21:K21 F21:H21 J80"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124:K124" xr:uid="{B41B3659-95C0-4782-8249-C45F1BA8CF71}">
      <formula1>10000</formula1>
      <formula2>50000</formula2>
    </dataValidation>
    <dataValidation type="textLength" allowBlank="1" showInputMessage="1" showErrorMessage="1" sqref="B7:K20 F125:N129 B125:E132 J75 J77:J79 B86:H89 K86:K89 I86:J86 J88 L7:O124 A7:A132" xr:uid="{C34C43B0-4B88-4697-A1F8-6046FF94A4E3}">
      <formula1>9999999</formula1>
      <formula2>99999999</formula2>
    </dataValidation>
    <dataValidation type="textLength" allowBlank="1" showInputMessage="1" showErrorMessage="1" errorTitle="Do not edit these cells" error="Please do not edit these cells" sqref="F130:N132" xr:uid="{F2954D87-D339-415D-9481-D75E0A4DEE87}">
      <formula1>9999999</formula1>
      <formula2>99999999</formula2>
    </dataValidation>
    <dataValidation type="whole" allowBlank="1" showInputMessage="1" showErrorMessage="1" sqref="J76 I87 I89" xr:uid="{89211BE3-9C99-4B00-84AC-51B5A538A063}">
      <formula1>1</formula1>
      <formula2>2</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83:J85 J22:J74" xr:uid="{E188CC06-04C5-4523-9D0F-33E094E7A8EB}">
      <formula1>0.1</formula1>
      <formula2>0.2</formula2>
    </dataValidation>
    <dataValidation type="list" allowBlank="1" showInputMessage="1" showErrorMessage="1" sqref="K92:K114" xr:uid="{D192E264-08C1-4ABF-8184-48A13724DD23}">
      <formula1>Currency_code_list</formula1>
    </dataValidation>
  </dataValidations>
  <hyperlinks>
    <hyperlink ref="M19" r:id="rId1" location="r5-1" display="EITI Requirement 5.1" xr:uid="{D1298250-E9A8-4B35-9832-EB42334EC5CC}"/>
    <hyperlink ref="F20" r:id="rId2" location="r4-1" display="EITI Requirement 4.1" xr:uid="{EB616848-9320-443F-A042-28F04868856E}"/>
    <hyperlink ref="F128:J128" r:id="rId3" display="Give us your feedback or report a conflict in the data! Write to us at  data@eiti.org" xr:uid="{75CFFD54-1803-40DD-84A4-A9C2A50A545A}"/>
    <hyperlink ref="F127:J127" r:id="rId4" display="For the latest version of Summary data templates, see  https://eiti.org/summary-data-template" xr:uid="{ECA922EE-70EB-44CD-BCF7-6E5E128D70CD}"/>
    <hyperlink ref="M30:N30" r:id="rId5" display="or, https://www.imf.org/external/np/sta/gfsm/" xr:uid="{284D235A-5255-4F28-9EE1-D745AE57E870}"/>
    <hyperlink ref="M29:N29"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customProperties>
    <customPr name="OrphanNamesChecked" r:id="rId8"/>
  </customProperties>
  <drawing r:id="rId9"/>
  <tableParts count="1">
    <tablePart r:id="rId10"/>
  </tableParts>
  <extLst>
    <ext xmlns:x14="http://schemas.microsoft.com/office/spreadsheetml/2009/9/main" uri="{CCE6A557-97BC-4b89-ADB6-D9C93CAAB3DF}">
      <x14:dataValidations xmlns:xm="http://schemas.microsoft.com/office/excel/2006/main" xWindow="763" yWindow="516" count="2">
        <x14:dataValidation type="list" allowBlank="1" showInputMessage="1" showErrorMessage="1" xr:uid="{84FF5E48-7B81-4123-B271-67A5E717896F}">
          <x14:formula1>
            <xm:f>Lists!$I$11:$I$168</xm:f>
          </x14:formula1>
          <xm:sqref>K90 K22:K85</xm:sqref>
        </x14:dataValidation>
        <x14:dataValidation type="list" allowBlank="1" showInputMessage="1" showErrorMessage="1" xr:uid="{00000000-0002-0000-0300-000000000000}">
          <x14:formula1>
            <xm:f>Lists!$S$2:$S$29</xm:f>
          </x14:formula1>
          <xm:sqref>B22:E85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O190"/>
  <sheetViews>
    <sheetView showGridLines="0" topLeftCell="D161" zoomScaleNormal="78" workbookViewId="0">
      <selection activeCell="K172" sqref="K172"/>
    </sheetView>
  </sheetViews>
  <sheetFormatPr defaultColWidth="9.21875" defaultRowHeight="15" x14ac:dyDescent="0.35"/>
  <cols>
    <col min="1" max="1" width="2.21875" style="12" customWidth="1"/>
    <col min="2" max="2" width="0.21875" style="12" customWidth="1"/>
    <col min="3" max="3" width="32.88671875" style="12" customWidth="1"/>
    <col min="4" max="4" width="60" style="12" customWidth="1"/>
    <col min="5" max="5" width="31.33203125" style="12" customWidth="1"/>
    <col min="6" max="6" width="31.88671875" style="12" customWidth="1"/>
    <col min="7" max="7" width="24.44140625" style="12" customWidth="1"/>
    <col min="8" max="8" width="18.5546875" style="12" customWidth="1"/>
    <col min="9" max="9" width="10" style="12" customWidth="1"/>
    <col min="10" max="10" width="33.33203125" style="12" customWidth="1"/>
    <col min="11" max="11" width="20.77734375" style="12" customWidth="1"/>
    <col min="12" max="12" width="19.109375" style="12" customWidth="1"/>
    <col min="13" max="13" width="15.88671875" style="12" customWidth="1"/>
    <col min="14" max="14" width="16.77734375" style="12" bestFit="1" customWidth="1"/>
    <col min="15" max="15" width="4" style="12" customWidth="1"/>
    <col min="16" max="16" width="9.5546875" style="12" bestFit="1" customWidth="1"/>
    <col min="17" max="33" width="15.77734375" style="12" customWidth="1"/>
    <col min="34" max="16384" width="9.5546875" style="12" bestFit="1" customWidth="1"/>
  </cols>
  <sheetData>
    <row r="2" spans="2:14" s="38" customFormat="1" x14ac:dyDescent="0.35">
      <c r="C2" s="321" t="s">
        <v>1917</v>
      </c>
      <c r="D2" s="321"/>
      <c r="E2" s="321"/>
      <c r="F2" s="321"/>
      <c r="G2" s="321"/>
      <c r="H2" s="321"/>
      <c r="I2" s="321"/>
      <c r="J2" s="321"/>
      <c r="K2" s="321"/>
      <c r="L2" s="321"/>
      <c r="M2" s="321"/>
      <c r="N2" s="321"/>
    </row>
    <row r="3" spans="2:14" ht="21" customHeight="1" x14ac:dyDescent="0.35">
      <c r="C3" s="360" t="s">
        <v>1638</v>
      </c>
      <c r="D3" s="360"/>
      <c r="E3" s="360"/>
      <c r="F3" s="360"/>
      <c r="G3" s="360"/>
      <c r="H3" s="360"/>
      <c r="I3" s="360"/>
      <c r="J3" s="360"/>
      <c r="K3" s="360"/>
      <c r="L3" s="360"/>
      <c r="M3" s="360"/>
      <c r="N3" s="360"/>
    </row>
    <row r="4" spans="2:14" s="38" customFormat="1" ht="15.6" customHeight="1" x14ac:dyDescent="0.35">
      <c r="C4" s="361" t="s">
        <v>1918</v>
      </c>
      <c r="D4" s="361"/>
      <c r="E4" s="361"/>
      <c r="F4" s="361"/>
      <c r="G4" s="361"/>
      <c r="H4" s="361"/>
      <c r="I4" s="361"/>
      <c r="J4" s="361"/>
      <c r="K4" s="361"/>
      <c r="L4" s="361"/>
      <c r="M4" s="361"/>
      <c r="N4" s="361"/>
    </row>
    <row r="5" spans="2:14" s="38" customFormat="1" ht="15.6" customHeight="1" x14ac:dyDescent="0.35">
      <c r="C5" s="361" t="s">
        <v>1919</v>
      </c>
      <c r="D5" s="361"/>
      <c r="E5" s="361"/>
      <c r="F5" s="361"/>
      <c r="G5" s="361"/>
      <c r="H5" s="361"/>
      <c r="I5" s="361"/>
      <c r="J5" s="361"/>
      <c r="K5" s="361"/>
      <c r="L5" s="361"/>
      <c r="M5" s="361"/>
      <c r="N5" s="361"/>
    </row>
    <row r="6" spans="2:14" s="38" customFormat="1" ht="15.6" customHeight="1" x14ac:dyDescent="0.35">
      <c r="C6" s="361" t="s">
        <v>1920</v>
      </c>
      <c r="D6" s="361"/>
      <c r="E6" s="361"/>
      <c r="F6" s="361"/>
      <c r="G6" s="361"/>
      <c r="H6" s="361"/>
      <c r="I6" s="361"/>
      <c r="J6" s="361"/>
      <c r="K6" s="361"/>
      <c r="L6" s="361"/>
      <c r="M6" s="361"/>
      <c r="N6" s="361"/>
    </row>
    <row r="7" spans="2:14" s="38" customFormat="1" ht="15.6" customHeight="1" x14ac:dyDescent="0.35">
      <c r="C7" s="361" t="s">
        <v>1921</v>
      </c>
      <c r="D7" s="361"/>
      <c r="E7" s="361"/>
      <c r="F7" s="361"/>
      <c r="G7" s="361"/>
      <c r="H7" s="361"/>
      <c r="I7" s="361"/>
      <c r="J7" s="361"/>
      <c r="K7" s="361"/>
      <c r="L7" s="361"/>
      <c r="M7" s="361"/>
      <c r="N7" s="361"/>
    </row>
    <row r="8" spans="2:14" s="38" customFormat="1" ht="15.6" customHeight="1" x14ac:dyDescent="0.35">
      <c r="C8" s="361" t="s">
        <v>1922</v>
      </c>
      <c r="D8" s="361"/>
      <c r="E8" s="361"/>
      <c r="F8" s="361"/>
      <c r="G8" s="361"/>
      <c r="H8" s="361"/>
      <c r="I8" s="361"/>
      <c r="J8" s="361"/>
      <c r="K8" s="361"/>
      <c r="L8" s="361"/>
      <c r="M8" s="361"/>
      <c r="N8" s="361"/>
    </row>
    <row r="9" spans="2:14" s="38" customFormat="1" x14ac:dyDescent="0.35">
      <c r="C9" s="334" t="s">
        <v>1916</v>
      </c>
      <c r="D9" s="334"/>
      <c r="E9" s="334"/>
      <c r="F9" s="334"/>
      <c r="G9" s="334"/>
      <c r="H9" s="334"/>
      <c r="I9" s="334"/>
      <c r="J9" s="334"/>
      <c r="K9" s="334"/>
      <c r="L9" s="334"/>
      <c r="M9" s="334"/>
      <c r="N9" s="334"/>
    </row>
    <row r="10" spans="2:14" x14ac:dyDescent="0.35">
      <c r="C10" s="363"/>
      <c r="D10" s="363"/>
      <c r="E10" s="363"/>
      <c r="F10" s="363"/>
      <c r="G10" s="363"/>
      <c r="H10" s="363"/>
      <c r="I10" s="363"/>
      <c r="J10" s="363"/>
      <c r="K10" s="363"/>
      <c r="L10" s="363"/>
      <c r="M10" s="363"/>
      <c r="N10" s="363"/>
    </row>
    <row r="11" spans="2:14" ht="24" x14ac:dyDescent="0.35">
      <c r="C11" s="336" t="s">
        <v>1664</v>
      </c>
      <c r="D11" s="336"/>
      <c r="E11" s="336"/>
      <c r="F11" s="336"/>
      <c r="G11" s="336"/>
      <c r="H11" s="336"/>
      <c r="I11" s="336"/>
      <c r="J11" s="336"/>
      <c r="K11" s="336"/>
      <c r="L11" s="336"/>
      <c r="M11" s="336"/>
      <c r="N11" s="336"/>
    </row>
    <row r="12" spans="2:14" s="38" customFormat="1" ht="14.25" customHeight="1" x14ac:dyDescent="0.35"/>
    <row r="13" spans="2:14" s="38" customFormat="1" ht="15.75" customHeight="1" x14ac:dyDescent="0.35">
      <c r="B13" s="354" t="s">
        <v>1931</v>
      </c>
      <c r="C13" s="354"/>
      <c r="D13" s="354"/>
      <c r="E13" s="354"/>
      <c r="F13" s="354"/>
      <c r="G13" s="354"/>
      <c r="H13" s="354"/>
      <c r="I13" s="354"/>
      <c r="J13" s="354"/>
      <c r="K13" s="354"/>
      <c r="L13" s="354"/>
      <c r="M13" s="354"/>
      <c r="N13" s="354"/>
    </row>
    <row r="14" spans="2:14" s="38" customFormat="1" x14ac:dyDescent="0.35">
      <c r="B14" s="38" t="s">
        <v>1493</v>
      </c>
      <c r="C14" s="38" t="s">
        <v>1578</v>
      </c>
      <c r="D14" s="38" t="s">
        <v>1499</v>
      </c>
      <c r="E14" s="38" t="s">
        <v>1436</v>
      </c>
      <c r="F14" s="38" t="s">
        <v>1500</v>
      </c>
      <c r="G14" s="38" t="s">
        <v>1501</v>
      </c>
      <c r="H14" s="38" t="s">
        <v>1498</v>
      </c>
      <c r="I14" s="38" t="s">
        <v>1579</v>
      </c>
      <c r="J14" s="38" t="s">
        <v>1437</v>
      </c>
      <c r="K14" s="38" t="s">
        <v>1762</v>
      </c>
      <c r="L14" s="38" t="s">
        <v>1760</v>
      </c>
      <c r="M14" s="38" t="s">
        <v>1761</v>
      </c>
      <c r="N14" s="38" t="s">
        <v>1503</v>
      </c>
    </row>
    <row r="15" spans="2:14" s="38" customFormat="1" x14ac:dyDescent="0.35">
      <c r="B15" s="38" t="str">
        <f>VLOOKUP(C15,Companies[],3,FALSE)</f>
        <v>014-248-013</v>
      </c>
      <c r="C15" s="240" t="s">
        <v>1990</v>
      </c>
      <c r="D15" s="240" t="s">
        <v>1966</v>
      </c>
      <c r="E15" s="240" t="s">
        <v>2003</v>
      </c>
      <c r="F15" s="38" t="s">
        <v>999</v>
      </c>
      <c r="G15" s="38" t="s">
        <v>999</v>
      </c>
      <c r="H15" s="240"/>
      <c r="I15" s="38" t="s">
        <v>1099</v>
      </c>
      <c r="J15" s="308">
        <v>0</v>
      </c>
      <c r="K15" s="240"/>
      <c r="L15" s="240"/>
      <c r="M15" s="240"/>
      <c r="N15" s="240"/>
    </row>
    <row r="16" spans="2:14" s="38" customFormat="1" x14ac:dyDescent="0.35">
      <c r="B16" s="228" t="str">
        <f>VLOOKUP(C16,Companies[],3,FALSE)</f>
        <v>014-248-013</v>
      </c>
      <c r="C16" s="240" t="s">
        <v>1990</v>
      </c>
      <c r="D16" s="240" t="s">
        <v>1966</v>
      </c>
      <c r="E16" s="228" t="s">
        <v>2004</v>
      </c>
      <c r="F16" s="38" t="s">
        <v>999</v>
      </c>
      <c r="G16" s="38" t="s">
        <v>999</v>
      </c>
      <c r="H16" s="228"/>
      <c r="I16" s="38" t="s">
        <v>1099</v>
      </c>
      <c r="J16" s="308">
        <v>0</v>
      </c>
      <c r="K16" s="228"/>
      <c r="L16" s="228"/>
      <c r="M16" s="228"/>
      <c r="N16" s="228"/>
    </row>
    <row r="17" spans="2:14" s="38" customFormat="1" x14ac:dyDescent="0.35">
      <c r="B17" s="228" t="str">
        <f>VLOOKUP(C17,Companies[],3,FALSE)</f>
        <v>014-248-013</v>
      </c>
      <c r="C17" s="240" t="s">
        <v>1990</v>
      </c>
      <c r="D17" s="240" t="s">
        <v>1966</v>
      </c>
      <c r="E17" s="228" t="s">
        <v>2006</v>
      </c>
      <c r="F17" s="38" t="s">
        <v>999</v>
      </c>
      <c r="G17" s="38" t="s">
        <v>999</v>
      </c>
      <c r="H17" s="228"/>
      <c r="I17" s="38" t="s">
        <v>1099</v>
      </c>
      <c r="J17" s="308">
        <v>0</v>
      </c>
      <c r="K17" s="228"/>
      <c r="L17" s="228"/>
      <c r="M17" s="228"/>
      <c r="N17" s="228"/>
    </row>
    <row r="18" spans="2:14" s="38" customFormat="1" x14ac:dyDescent="0.35">
      <c r="B18" s="228" t="str">
        <f>VLOOKUP(C18,Companies[],3,FALSE)</f>
        <v>014-248-013</v>
      </c>
      <c r="C18" s="240" t="s">
        <v>1990</v>
      </c>
      <c r="D18" s="228" t="s">
        <v>1966</v>
      </c>
      <c r="E18" s="240" t="s">
        <v>2052</v>
      </c>
      <c r="F18" s="38" t="s">
        <v>999</v>
      </c>
      <c r="G18" s="38" t="s">
        <v>999</v>
      </c>
      <c r="H18" s="228"/>
      <c r="I18" s="38" t="s">
        <v>1099</v>
      </c>
      <c r="J18" s="276">
        <v>137719473</v>
      </c>
      <c r="K18" s="228"/>
      <c r="L18" s="228"/>
      <c r="M18" s="228"/>
      <c r="N18" s="228"/>
    </row>
    <row r="19" spans="2:14" s="38" customFormat="1" x14ac:dyDescent="0.35">
      <c r="B19" s="228" t="str">
        <f>VLOOKUP(C19,Companies[],3,FALSE)</f>
        <v>014-248-013</v>
      </c>
      <c r="C19" s="240" t="s">
        <v>1990</v>
      </c>
      <c r="D19" s="228" t="s">
        <v>1966</v>
      </c>
      <c r="E19" s="240" t="s">
        <v>2126</v>
      </c>
      <c r="F19" s="38" t="s">
        <v>999</v>
      </c>
      <c r="G19" s="38" t="s">
        <v>999</v>
      </c>
      <c r="H19" s="228"/>
      <c r="I19" s="38" t="s">
        <v>1099</v>
      </c>
      <c r="J19" s="276">
        <v>279335</v>
      </c>
      <c r="K19" s="228"/>
      <c r="L19" s="228"/>
      <c r="M19" s="228"/>
      <c r="N19" s="228"/>
    </row>
    <row r="20" spans="2:14" s="38" customFormat="1" x14ac:dyDescent="0.35">
      <c r="B20" s="228" t="str">
        <f>VLOOKUP(C20,Companies[],3,FALSE)</f>
        <v>014-248-013</v>
      </c>
      <c r="C20" s="228" t="s">
        <v>1990</v>
      </c>
      <c r="D20" s="228" t="s">
        <v>1968</v>
      </c>
      <c r="E20" s="228" t="s">
        <v>2030</v>
      </c>
      <c r="F20" s="228" t="s">
        <v>999</v>
      </c>
      <c r="G20" s="229" t="s">
        <v>999</v>
      </c>
      <c r="H20" s="228"/>
      <c r="I20" s="38" t="s">
        <v>1099</v>
      </c>
      <c r="J20" s="276">
        <v>14912560</v>
      </c>
      <c r="K20" s="228"/>
      <c r="L20" s="228"/>
      <c r="M20" s="228"/>
      <c r="N20" s="228"/>
    </row>
    <row r="21" spans="2:14" s="38" customFormat="1" x14ac:dyDescent="0.35">
      <c r="B21" s="228" t="str">
        <f>VLOOKUP(C21,Companies[],3,FALSE)</f>
        <v>014-248-013</v>
      </c>
      <c r="C21" s="240" t="s">
        <v>1990</v>
      </c>
      <c r="D21" s="228" t="s">
        <v>1968</v>
      </c>
      <c r="E21" s="240" t="s">
        <v>2055</v>
      </c>
      <c r="F21" s="38" t="s">
        <v>999</v>
      </c>
      <c r="G21" s="38" t="s">
        <v>999</v>
      </c>
      <c r="H21" s="228"/>
      <c r="I21" s="38" t="s">
        <v>1099</v>
      </c>
      <c r="J21" s="308"/>
      <c r="K21" s="228"/>
      <c r="L21" s="228"/>
      <c r="M21" s="228"/>
      <c r="N21" s="228"/>
    </row>
    <row r="22" spans="2:14" s="38" customFormat="1" x14ac:dyDescent="0.35">
      <c r="B22" s="228" t="str">
        <f>VLOOKUP(C22,Companies[],3,FALSE)</f>
        <v>014-248-013</v>
      </c>
      <c r="C22" s="240" t="s">
        <v>1990</v>
      </c>
      <c r="D22" s="228" t="s">
        <v>1967</v>
      </c>
      <c r="E22" s="228" t="s">
        <v>2035</v>
      </c>
      <c r="F22" s="240" t="s">
        <v>999</v>
      </c>
      <c r="G22" s="240" t="s">
        <v>999</v>
      </c>
      <c r="H22" s="228"/>
      <c r="I22" s="38" t="s">
        <v>1099</v>
      </c>
      <c r="J22" s="276">
        <v>4510350</v>
      </c>
      <c r="K22" s="228"/>
      <c r="L22" s="228"/>
      <c r="M22" s="228"/>
      <c r="N22" s="228"/>
    </row>
    <row r="23" spans="2:14" s="38" customFormat="1" x14ac:dyDescent="0.35">
      <c r="B23" s="228" t="str">
        <f>VLOOKUP(C23,Companies[],3,FALSE)</f>
        <v>014-248-013</v>
      </c>
      <c r="C23" s="240" t="s">
        <v>1990</v>
      </c>
      <c r="D23" s="228" t="s">
        <v>1969</v>
      </c>
      <c r="E23" s="240" t="s">
        <v>1546</v>
      </c>
      <c r="F23" s="38" t="s">
        <v>999</v>
      </c>
      <c r="G23" s="38" t="s">
        <v>999</v>
      </c>
      <c r="H23" s="228"/>
      <c r="I23" s="38" t="s">
        <v>1099</v>
      </c>
      <c r="J23" s="276">
        <v>3729897368.2199993</v>
      </c>
      <c r="K23" s="228"/>
      <c r="L23" s="228"/>
      <c r="M23" s="228"/>
      <c r="N23" s="228"/>
    </row>
    <row r="24" spans="2:14" s="38" customFormat="1" x14ac:dyDescent="0.35">
      <c r="B24" s="228" t="str">
        <f>VLOOKUP(C24,Companies[],3,FALSE)</f>
        <v>014-248-013</v>
      </c>
      <c r="C24" s="228" t="s">
        <v>1990</v>
      </c>
      <c r="D24" s="228" t="s">
        <v>1973</v>
      </c>
      <c r="E24" s="228" t="s">
        <v>2032</v>
      </c>
      <c r="F24" s="228" t="s">
        <v>999</v>
      </c>
      <c r="G24" s="229" t="s">
        <v>999</v>
      </c>
      <c r="H24" s="228"/>
      <c r="I24" s="38" t="s">
        <v>1099</v>
      </c>
      <c r="J24" s="308"/>
      <c r="K24" s="228"/>
      <c r="L24" s="228"/>
      <c r="M24" s="228"/>
      <c r="N24" s="228"/>
    </row>
    <row r="25" spans="2:14" s="38" customFormat="1" x14ac:dyDescent="0.35">
      <c r="B25" s="228" t="str">
        <f>VLOOKUP(C25,Companies[],3,FALSE)</f>
        <v>014-248-013</v>
      </c>
      <c r="C25" s="228" t="s">
        <v>1990</v>
      </c>
      <c r="D25" s="228" t="s">
        <v>1973</v>
      </c>
      <c r="E25" s="228" t="s">
        <v>2068</v>
      </c>
      <c r="F25" s="228" t="s">
        <v>999</v>
      </c>
      <c r="G25" s="229" t="s">
        <v>999</v>
      </c>
      <c r="H25" s="228"/>
      <c r="I25" s="38" t="s">
        <v>1099</v>
      </c>
      <c r="J25" s="308"/>
      <c r="K25" s="228"/>
      <c r="L25" s="228"/>
      <c r="M25" s="228"/>
      <c r="N25" s="228"/>
    </row>
    <row r="26" spans="2:14" s="38" customFormat="1" x14ac:dyDescent="0.35">
      <c r="B26" s="228" t="str">
        <f>VLOOKUP(C26,Companies[],3,FALSE)</f>
        <v>014-248-013</v>
      </c>
      <c r="C26" s="228" t="s">
        <v>1990</v>
      </c>
      <c r="D26" s="228" t="s">
        <v>1972</v>
      </c>
      <c r="E26" s="228" t="s">
        <v>2033</v>
      </c>
      <c r="F26" s="228" t="s">
        <v>999</v>
      </c>
      <c r="G26" s="229" t="s">
        <v>999</v>
      </c>
      <c r="H26" s="228"/>
      <c r="I26" s="38" t="s">
        <v>1099</v>
      </c>
      <c r="J26" s="276">
        <v>2052076</v>
      </c>
      <c r="K26" s="228"/>
      <c r="L26" s="228"/>
      <c r="M26" s="228"/>
      <c r="N26" s="228"/>
    </row>
    <row r="27" spans="2:14" s="38" customFormat="1" x14ac:dyDescent="0.35">
      <c r="B27" s="228" t="str">
        <f>VLOOKUP(C27,Companies[],3,FALSE)</f>
        <v>014-248-013</v>
      </c>
      <c r="C27" s="228" t="s">
        <v>1990</v>
      </c>
      <c r="D27" s="228" t="s">
        <v>1970</v>
      </c>
      <c r="E27" s="228" t="s">
        <v>2057</v>
      </c>
      <c r="F27" s="228" t="s">
        <v>999</v>
      </c>
      <c r="G27" s="229" t="s">
        <v>999</v>
      </c>
      <c r="H27" s="228"/>
      <c r="I27" s="38" t="s">
        <v>1099</v>
      </c>
      <c r="J27" s="276">
        <v>157557200</v>
      </c>
      <c r="K27" s="228"/>
      <c r="L27" s="228"/>
      <c r="M27" s="228"/>
      <c r="N27" s="228"/>
    </row>
    <row r="28" spans="2:14" s="38" customFormat="1" x14ac:dyDescent="0.35">
      <c r="B28" s="228" t="str">
        <f>VLOOKUP(C28,Companies[],3,FALSE)</f>
        <v>010079993</v>
      </c>
      <c r="C28" s="228" t="s">
        <v>1993</v>
      </c>
      <c r="D28" s="228" t="s">
        <v>1966</v>
      </c>
      <c r="E28" s="228" t="s">
        <v>2003</v>
      </c>
      <c r="F28" s="228" t="s">
        <v>999</v>
      </c>
      <c r="G28" s="229" t="s">
        <v>999</v>
      </c>
      <c r="H28" s="228"/>
      <c r="I28" s="38" t="s">
        <v>1099</v>
      </c>
      <c r="J28" s="276">
        <v>94318109</v>
      </c>
      <c r="K28" s="228"/>
      <c r="L28" s="228"/>
      <c r="M28" s="228"/>
      <c r="N28" s="228"/>
    </row>
    <row r="29" spans="2:14" s="38" customFormat="1" x14ac:dyDescent="0.35">
      <c r="B29" s="228" t="str">
        <f>VLOOKUP(C29,Companies[],3,FALSE)</f>
        <v>010079993</v>
      </c>
      <c r="C29" s="228" t="s">
        <v>1993</v>
      </c>
      <c r="D29" s="228" t="s">
        <v>1966</v>
      </c>
      <c r="E29" s="228" t="s">
        <v>2004</v>
      </c>
      <c r="F29" s="228" t="s">
        <v>999</v>
      </c>
      <c r="G29" s="229" t="s">
        <v>999</v>
      </c>
      <c r="H29" s="228"/>
      <c r="I29" s="38" t="s">
        <v>1099</v>
      </c>
      <c r="J29" s="230">
        <v>301717491</v>
      </c>
      <c r="K29" s="228"/>
      <c r="L29" s="228"/>
      <c r="M29" s="228"/>
      <c r="N29" s="228"/>
    </row>
    <row r="30" spans="2:14" s="38" customFormat="1" x14ac:dyDescent="0.35">
      <c r="B30" s="228" t="str">
        <f>VLOOKUP(C30,Companies[],3,FALSE)</f>
        <v>010079993</v>
      </c>
      <c r="C30" s="228" t="s">
        <v>1993</v>
      </c>
      <c r="D30" s="228" t="s">
        <v>1966</v>
      </c>
      <c r="E30" s="228" t="s">
        <v>2006</v>
      </c>
      <c r="F30" s="228" t="s">
        <v>999</v>
      </c>
      <c r="G30" s="229" t="s">
        <v>999</v>
      </c>
      <c r="H30" s="228"/>
      <c r="I30" s="38" t="s">
        <v>1099</v>
      </c>
      <c r="J30" s="230">
        <v>722378</v>
      </c>
      <c r="K30" s="228"/>
      <c r="L30" s="228"/>
      <c r="M30" s="228"/>
      <c r="N30" s="228"/>
    </row>
    <row r="31" spans="2:14" s="38" customFormat="1" x14ac:dyDescent="0.35">
      <c r="B31" s="228" t="str">
        <f>VLOOKUP(C31,Companies[],3,FALSE)</f>
        <v>010079993</v>
      </c>
      <c r="C31" s="228" t="s">
        <v>1993</v>
      </c>
      <c r="D31" s="228" t="s">
        <v>1966</v>
      </c>
      <c r="E31" s="228" t="s">
        <v>2052</v>
      </c>
      <c r="F31" s="228" t="s">
        <v>999</v>
      </c>
      <c r="G31" s="229" t="s">
        <v>999</v>
      </c>
      <c r="H31" s="228"/>
      <c r="I31" s="38" t="s">
        <v>1099</v>
      </c>
      <c r="J31" s="230">
        <v>2540933</v>
      </c>
      <c r="K31" s="228"/>
      <c r="L31" s="228"/>
      <c r="M31" s="228"/>
      <c r="N31" s="228"/>
    </row>
    <row r="32" spans="2:14" s="38" customFormat="1" x14ac:dyDescent="0.35">
      <c r="B32" s="228" t="str">
        <f>VLOOKUP(C32,Companies[],3,FALSE)</f>
        <v>010079993</v>
      </c>
      <c r="C32" s="228" t="s">
        <v>1993</v>
      </c>
      <c r="D32" s="228" t="s">
        <v>1968</v>
      </c>
      <c r="E32" s="228" t="s">
        <v>2030</v>
      </c>
      <c r="F32" s="228" t="s">
        <v>999</v>
      </c>
      <c r="G32" s="229" t="s">
        <v>999</v>
      </c>
      <c r="H32" s="228"/>
      <c r="I32" s="38" t="s">
        <v>1099</v>
      </c>
      <c r="J32" s="230">
        <v>3160560</v>
      </c>
      <c r="K32" s="228"/>
      <c r="L32" s="228"/>
      <c r="M32" s="228"/>
      <c r="N32" s="228"/>
    </row>
    <row r="33" spans="1:15" s="38" customFormat="1" x14ac:dyDescent="0.35">
      <c r="B33" s="228" t="str">
        <f>VLOOKUP(C33,Companies[],3,FALSE)</f>
        <v>010079993</v>
      </c>
      <c r="C33" s="228" t="s">
        <v>1993</v>
      </c>
      <c r="D33" s="228" t="s">
        <v>1968</v>
      </c>
      <c r="E33" s="228" t="s">
        <v>2055</v>
      </c>
      <c r="F33" s="228" t="s">
        <v>999</v>
      </c>
      <c r="G33" s="229" t="s">
        <v>999</v>
      </c>
      <c r="H33" s="228"/>
      <c r="I33" s="38" t="s">
        <v>1099</v>
      </c>
      <c r="J33" s="230">
        <v>0</v>
      </c>
      <c r="K33" s="228"/>
      <c r="L33" s="228"/>
      <c r="M33" s="228"/>
      <c r="N33" s="228"/>
    </row>
    <row r="34" spans="1:15" s="38" customFormat="1" x14ac:dyDescent="0.35">
      <c r="B34" s="374" t="str">
        <f>VLOOKUP(C34,Companies[],3,FALSE)</f>
        <v>010079993</v>
      </c>
      <c r="C34" s="228" t="s">
        <v>1993</v>
      </c>
      <c r="D34" s="228" t="s">
        <v>1968</v>
      </c>
      <c r="E34" s="228" t="s">
        <v>2031</v>
      </c>
      <c r="F34" s="228" t="s">
        <v>999</v>
      </c>
      <c r="G34" s="229" t="s">
        <v>999</v>
      </c>
      <c r="H34" s="228"/>
      <c r="I34" s="38" t="s">
        <v>1099</v>
      </c>
      <c r="J34" s="230">
        <v>42800</v>
      </c>
      <c r="K34" s="228"/>
      <c r="L34" s="228"/>
      <c r="M34" s="228"/>
      <c r="N34" s="228"/>
    </row>
    <row r="35" spans="1:15" s="38" customFormat="1" x14ac:dyDescent="0.35">
      <c r="B35" s="228" t="str">
        <f>VLOOKUP(C35,Companies[],3,FALSE)</f>
        <v>010079993</v>
      </c>
      <c r="C35" s="228" t="s">
        <v>1993</v>
      </c>
      <c r="D35" s="228" t="s">
        <v>1973</v>
      </c>
      <c r="E35" s="228" t="s">
        <v>2032</v>
      </c>
      <c r="F35" s="228" t="s">
        <v>999</v>
      </c>
      <c r="G35" s="229" t="s">
        <v>999</v>
      </c>
      <c r="H35" s="228"/>
      <c r="I35" s="38" t="s">
        <v>1099</v>
      </c>
      <c r="J35" s="230">
        <v>7555155</v>
      </c>
      <c r="K35" s="228"/>
      <c r="L35" s="228"/>
      <c r="M35" s="228"/>
      <c r="N35" s="228"/>
    </row>
    <row r="36" spans="1:15" s="38" customFormat="1" x14ac:dyDescent="0.35">
      <c r="B36" s="228" t="str">
        <f>VLOOKUP(C36,Companies[],3,FALSE)</f>
        <v>010079993</v>
      </c>
      <c r="C36" s="228" t="s">
        <v>1993</v>
      </c>
      <c r="D36" s="228" t="s">
        <v>1973</v>
      </c>
      <c r="E36" s="228" t="s">
        <v>2123</v>
      </c>
      <c r="F36" s="228" t="s">
        <v>999</v>
      </c>
      <c r="G36" s="229" t="s">
        <v>999</v>
      </c>
      <c r="H36" s="228"/>
      <c r="I36" s="38" t="s">
        <v>1099</v>
      </c>
      <c r="J36" s="230">
        <v>0</v>
      </c>
      <c r="K36" s="228"/>
      <c r="L36" s="228"/>
      <c r="M36" s="228"/>
      <c r="N36" s="228"/>
    </row>
    <row r="37" spans="1:15" s="38" customFormat="1" x14ac:dyDescent="0.35">
      <c r="B37" s="228" t="str">
        <f>VLOOKUP(C37,Companies[],3,FALSE)</f>
        <v>010079993</v>
      </c>
      <c r="C37" s="228" t="s">
        <v>1993</v>
      </c>
      <c r="D37" s="228" t="s">
        <v>1972</v>
      </c>
      <c r="E37" s="228" t="s">
        <v>2033</v>
      </c>
      <c r="F37" s="228" t="s">
        <v>999</v>
      </c>
      <c r="G37" s="229" t="s">
        <v>999</v>
      </c>
      <c r="H37" s="228"/>
      <c r="I37" s="38" t="s">
        <v>1099</v>
      </c>
      <c r="J37" s="230">
        <v>535859</v>
      </c>
      <c r="K37" s="228"/>
      <c r="L37" s="228"/>
      <c r="M37" s="228"/>
      <c r="N37" s="228"/>
    </row>
    <row r="38" spans="1:15" s="38" customFormat="1" x14ac:dyDescent="0.35">
      <c r="B38" s="228" t="str">
        <f>VLOOKUP(C38,Companies[],3,FALSE)</f>
        <v>010079993</v>
      </c>
      <c r="C38" s="228" t="s">
        <v>1993</v>
      </c>
      <c r="D38" s="228" t="s">
        <v>1970</v>
      </c>
      <c r="E38" s="228" t="s">
        <v>2057</v>
      </c>
      <c r="F38" s="228" t="s">
        <v>999</v>
      </c>
      <c r="G38" s="229" t="s">
        <v>999</v>
      </c>
      <c r="H38" s="228"/>
      <c r="I38" s="38" t="s">
        <v>1099</v>
      </c>
      <c r="J38" s="230">
        <v>255748260</v>
      </c>
      <c r="K38" s="228"/>
      <c r="L38" s="228"/>
      <c r="M38" s="228"/>
      <c r="N38" s="228"/>
    </row>
    <row r="39" spans="1:15" s="38" customFormat="1" x14ac:dyDescent="0.35">
      <c r="B39" s="228" t="str">
        <f>VLOOKUP(C39,Companies[],3,FALSE)</f>
        <v>010079993</v>
      </c>
      <c r="C39" s="228" t="s">
        <v>1993</v>
      </c>
      <c r="D39" s="228" t="s">
        <v>2128</v>
      </c>
      <c r="E39" s="228" t="s">
        <v>2127</v>
      </c>
      <c r="F39" s="228" t="s">
        <v>999</v>
      </c>
      <c r="G39" s="229" t="s">
        <v>999</v>
      </c>
      <c r="H39" s="228"/>
      <c r="I39" s="38" t="s">
        <v>1099</v>
      </c>
      <c r="J39" s="230">
        <v>0</v>
      </c>
      <c r="K39" s="228"/>
      <c r="L39" s="228"/>
      <c r="M39" s="228"/>
      <c r="N39" s="228"/>
    </row>
    <row r="40" spans="1:15" s="38" customFormat="1" x14ac:dyDescent="0.35">
      <c r="B40" s="228">
        <f>VLOOKUP(C40,Companies[],3,FALSE)</f>
        <v>110248302</v>
      </c>
      <c r="C40" s="228" t="s">
        <v>1994</v>
      </c>
      <c r="D40" s="228" t="s">
        <v>1967</v>
      </c>
      <c r="E40" s="228" t="s">
        <v>1546</v>
      </c>
      <c r="F40" s="228" t="s">
        <v>999</v>
      </c>
      <c r="G40" s="229" t="s">
        <v>999</v>
      </c>
      <c r="H40" s="228"/>
      <c r="I40" s="38" t="s">
        <v>1099</v>
      </c>
      <c r="J40" s="230">
        <v>2523270210</v>
      </c>
      <c r="K40" s="228"/>
      <c r="L40" s="228"/>
      <c r="M40" s="228"/>
      <c r="N40" s="228"/>
    </row>
    <row r="41" spans="1:15" s="38" customFormat="1" x14ac:dyDescent="0.35">
      <c r="B41" s="228">
        <f>VLOOKUP(C41,Companies[],3,FALSE)</f>
        <v>110248302</v>
      </c>
      <c r="C41" s="228" t="s">
        <v>1994</v>
      </c>
      <c r="D41" s="228" t="s">
        <v>1967</v>
      </c>
      <c r="E41" s="228" t="s">
        <v>2008</v>
      </c>
      <c r="F41" s="228" t="s">
        <v>999</v>
      </c>
      <c r="G41" s="228" t="s">
        <v>999</v>
      </c>
      <c r="H41" s="228"/>
      <c r="I41" s="38" t="s">
        <v>1099</v>
      </c>
      <c r="J41" s="230">
        <v>1261635105</v>
      </c>
      <c r="K41" s="228"/>
      <c r="L41" s="228"/>
      <c r="M41" s="228"/>
      <c r="N41" s="228"/>
    </row>
    <row r="42" spans="1:15" s="38" customFormat="1" x14ac:dyDescent="0.35">
      <c r="A42" s="240"/>
      <c r="B42" s="228">
        <f>VLOOKUP(C42,Companies[],3,FALSE)</f>
        <v>110248302</v>
      </c>
      <c r="C42" s="240" t="s">
        <v>1994</v>
      </c>
      <c r="D42" s="228" t="s">
        <v>1967</v>
      </c>
      <c r="E42" s="240" t="s">
        <v>2036</v>
      </c>
      <c r="F42" s="240" t="s">
        <v>999</v>
      </c>
      <c r="G42" s="240" t="s">
        <v>999</v>
      </c>
      <c r="H42" s="240"/>
      <c r="I42" s="38" t="s">
        <v>1099</v>
      </c>
      <c r="J42" s="230">
        <v>2000000</v>
      </c>
      <c r="K42" s="240"/>
      <c r="L42" s="228"/>
      <c r="M42" s="228"/>
      <c r="N42" s="228"/>
      <c r="O42" s="240"/>
    </row>
    <row r="43" spans="1:15" s="38" customFormat="1" x14ac:dyDescent="0.35">
      <c r="A43" s="240"/>
      <c r="B43" s="228">
        <f>VLOOKUP(C43,Companies[],3,FALSE)</f>
        <v>110248302</v>
      </c>
      <c r="C43" s="240" t="s">
        <v>1994</v>
      </c>
      <c r="D43" s="228" t="s">
        <v>1970</v>
      </c>
      <c r="E43" s="228" t="s">
        <v>2057</v>
      </c>
      <c r="F43" s="240" t="s">
        <v>999</v>
      </c>
      <c r="G43" s="241" t="s">
        <v>999</v>
      </c>
      <c r="H43" s="240"/>
      <c r="I43" s="38" t="s">
        <v>1099</v>
      </c>
      <c r="J43" s="230">
        <v>1609954</v>
      </c>
      <c r="K43" s="240"/>
      <c r="L43" s="228"/>
      <c r="M43" s="228"/>
      <c r="N43" s="228"/>
      <c r="O43" s="240"/>
    </row>
    <row r="44" spans="1:15" s="228" customFormat="1" x14ac:dyDescent="0.35">
      <c r="B44" s="228" t="str">
        <f>VLOOKUP(C44,Companies[],3,FALSE)</f>
        <v>010291399</v>
      </c>
      <c r="C44" s="228" t="s">
        <v>1996</v>
      </c>
      <c r="D44" s="228" t="s">
        <v>1966</v>
      </c>
      <c r="E44" s="228" t="s">
        <v>2003</v>
      </c>
      <c r="F44" s="228" t="s">
        <v>999</v>
      </c>
      <c r="G44" s="229" t="s">
        <v>999</v>
      </c>
      <c r="I44" s="38" t="s">
        <v>1099</v>
      </c>
      <c r="J44" s="230">
        <v>1385879</v>
      </c>
    </row>
    <row r="45" spans="1:15" s="38" customFormat="1" x14ac:dyDescent="0.35">
      <c r="A45" s="240"/>
      <c r="B45" s="228" t="str">
        <f>VLOOKUP(C45,Companies[],3,FALSE)</f>
        <v>010291399</v>
      </c>
      <c r="C45" s="240" t="s">
        <v>1996</v>
      </c>
      <c r="D45" s="228" t="s">
        <v>1966</v>
      </c>
      <c r="E45" s="228" t="s">
        <v>2004</v>
      </c>
      <c r="F45" s="240" t="s">
        <v>999</v>
      </c>
      <c r="G45" s="240" t="s">
        <v>999</v>
      </c>
      <c r="H45" s="240"/>
      <c r="I45" s="38" t="s">
        <v>1099</v>
      </c>
      <c r="J45" s="230">
        <v>36306054</v>
      </c>
      <c r="K45" s="240"/>
      <c r="L45" s="228"/>
      <c r="M45" s="228"/>
      <c r="N45" s="228"/>
      <c r="O45" s="240"/>
    </row>
    <row r="46" spans="1:15" s="38" customFormat="1" x14ac:dyDescent="0.35">
      <c r="A46" s="240"/>
      <c r="B46" s="228" t="str">
        <f>VLOOKUP(C46,Companies[],3,FALSE)</f>
        <v>010291399</v>
      </c>
      <c r="C46" s="240" t="s">
        <v>1996</v>
      </c>
      <c r="D46" s="228" t="s">
        <v>1967</v>
      </c>
      <c r="E46" s="240" t="s">
        <v>1546</v>
      </c>
      <c r="F46" s="240" t="s">
        <v>999</v>
      </c>
      <c r="G46" s="240" t="s">
        <v>999</v>
      </c>
      <c r="H46" s="240"/>
      <c r="I46" s="38" t="s">
        <v>1099</v>
      </c>
      <c r="J46" s="230">
        <v>303853859</v>
      </c>
      <c r="K46" s="240"/>
      <c r="L46" s="228"/>
      <c r="M46" s="228"/>
      <c r="N46" s="228"/>
      <c r="O46" s="240"/>
    </row>
    <row r="47" spans="1:15" s="38" customFormat="1" x14ac:dyDescent="0.35">
      <c r="B47" s="228" t="str">
        <f>VLOOKUP(C47,Companies[],3,FALSE)</f>
        <v>010291399</v>
      </c>
      <c r="C47" s="240" t="s">
        <v>1996</v>
      </c>
      <c r="D47" s="228" t="s">
        <v>1967</v>
      </c>
      <c r="E47" s="228" t="s">
        <v>2008</v>
      </c>
      <c r="F47" s="228" t="s">
        <v>999</v>
      </c>
      <c r="G47" s="228" t="s">
        <v>999</v>
      </c>
      <c r="H47" s="228"/>
      <c r="I47" s="38" t="s">
        <v>1099</v>
      </c>
      <c r="J47" s="230">
        <v>156926928</v>
      </c>
      <c r="K47" s="228"/>
      <c r="L47" s="228"/>
      <c r="M47" s="228"/>
      <c r="N47" s="228"/>
    </row>
    <row r="48" spans="1:15" s="38" customFormat="1" x14ac:dyDescent="0.35">
      <c r="A48" s="240"/>
      <c r="B48" s="228" t="str">
        <f>VLOOKUP(C48,Companies[],3,FALSE)</f>
        <v>010291399</v>
      </c>
      <c r="C48" s="240" t="s">
        <v>1996</v>
      </c>
      <c r="D48" s="228" t="s">
        <v>1967</v>
      </c>
      <c r="E48" s="240" t="s">
        <v>2036</v>
      </c>
      <c r="F48" s="240" t="s">
        <v>999</v>
      </c>
      <c r="G48" s="240" t="s">
        <v>999</v>
      </c>
      <c r="H48" s="240"/>
      <c r="I48" s="38" t="s">
        <v>1099</v>
      </c>
      <c r="J48" s="230">
        <v>3595000</v>
      </c>
      <c r="K48" s="240"/>
      <c r="L48" s="228"/>
      <c r="M48" s="228"/>
      <c r="N48" s="228"/>
      <c r="O48" s="240"/>
    </row>
    <row r="49" spans="1:15" s="38" customFormat="1" x14ac:dyDescent="0.35">
      <c r="A49" s="240"/>
      <c r="B49" s="374" t="str">
        <f>VLOOKUP(C49,Companies[],3,FALSE)</f>
        <v>010291399</v>
      </c>
      <c r="C49" s="240" t="s">
        <v>1996</v>
      </c>
      <c r="D49" s="228" t="s">
        <v>1967</v>
      </c>
      <c r="E49" s="228" t="s">
        <v>2053</v>
      </c>
      <c r="F49" s="228"/>
      <c r="G49" s="229"/>
      <c r="H49" s="228"/>
      <c r="I49" s="228"/>
      <c r="J49" s="230">
        <v>26000</v>
      </c>
      <c r="K49" s="228"/>
      <c r="L49" s="228"/>
      <c r="M49" s="228"/>
      <c r="N49" s="228"/>
      <c r="O49" s="240"/>
    </row>
    <row r="50" spans="1:15" s="38" customFormat="1" x14ac:dyDescent="0.35">
      <c r="A50" s="240"/>
      <c r="B50" s="228" t="str">
        <f>VLOOKUP(C50,Companies[],3,FALSE)</f>
        <v>010291399</v>
      </c>
      <c r="C50" s="240" t="s">
        <v>1996</v>
      </c>
      <c r="D50" s="228" t="s">
        <v>1970</v>
      </c>
      <c r="E50" s="240" t="s">
        <v>2057</v>
      </c>
      <c r="F50" s="240" t="s">
        <v>999</v>
      </c>
      <c r="G50" s="240" t="s">
        <v>999</v>
      </c>
      <c r="H50" s="240"/>
      <c r="I50" s="38" t="s">
        <v>1099</v>
      </c>
      <c r="J50" s="230">
        <v>3920000</v>
      </c>
      <c r="K50" s="240"/>
      <c r="L50" s="228"/>
      <c r="M50" s="228"/>
      <c r="N50" s="228"/>
      <c r="O50" s="240"/>
    </row>
    <row r="51" spans="1:15" s="38" customFormat="1" x14ac:dyDescent="0.35">
      <c r="A51" s="240"/>
      <c r="B51" s="228" t="str">
        <f>VLOOKUP(C51,Companies[],3,FALSE)</f>
        <v>014679006</v>
      </c>
      <c r="C51" s="240" t="s">
        <v>1997</v>
      </c>
      <c r="D51" s="228" t="s">
        <v>1967</v>
      </c>
      <c r="E51" s="240" t="s">
        <v>2036</v>
      </c>
      <c r="F51" s="240" t="s">
        <v>999</v>
      </c>
      <c r="G51" s="240" t="s">
        <v>999</v>
      </c>
      <c r="H51" s="240"/>
      <c r="I51" s="38" t="s">
        <v>1099</v>
      </c>
      <c r="J51" s="230">
        <v>3075000</v>
      </c>
      <c r="K51" s="240"/>
      <c r="L51" s="228"/>
      <c r="M51" s="228"/>
      <c r="N51" s="228"/>
      <c r="O51" s="240"/>
    </row>
    <row r="52" spans="1:15" s="38" customFormat="1" x14ac:dyDescent="0.35">
      <c r="A52" s="240"/>
      <c r="B52" s="228" t="str">
        <f>VLOOKUP(C52,Companies[],3,FALSE)</f>
        <v>014679006</v>
      </c>
      <c r="C52" s="240" t="s">
        <v>1997</v>
      </c>
      <c r="D52" s="228" t="s">
        <v>1970</v>
      </c>
      <c r="E52" s="240" t="s">
        <v>2057</v>
      </c>
      <c r="F52" s="240" t="s">
        <v>999</v>
      </c>
      <c r="G52" s="240" t="s">
        <v>999</v>
      </c>
      <c r="H52" s="240"/>
      <c r="I52" s="38" t="s">
        <v>1099</v>
      </c>
      <c r="J52" s="230">
        <v>3337755</v>
      </c>
      <c r="K52" s="240"/>
      <c r="L52" s="228"/>
      <c r="M52" s="228"/>
      <c r="N52" s="228"/>
      <c r="O52" s="240"/>
    </row>
    <row r="53" spans="1:15" s="38" customFormat="1" x14ac:dyDescent="0.35">
      <c r="A53" s="240"/>
      <c r="B53" s="374">
        <f>VLOOKUP(C53,Companies[],3,FALSE)</f>
        <v>111710581</v>
      </c>
      <c r="C53" s="228" t="s">
        <v>2182</v>
      </c>
      <c r="D53" s="228" t="s">
        <v>1966</v>
      </c>
      <c r="E53" s="228" t="s">
        <v>2003</v>
      </c>
      <c r="F53" s="228"/>
      <c r="G53" s="229"/>
      <c r="H53" s="228"/>
      <c r="I53" s="38" t="s">
        <v>1099</v>
      </c>
      <c r="J53" s="230">
        <v>57065927</v>
      </c>
      <c r="K53" s="228"/>
      <c r="L53" s="228"/>
      <c r="M53" s="228"/>
      <c r="N53" s="228"/>
      <c r="O53" s="240"/>
    </row>
    <row r="54" spans="1:15" s="38" customFormat="1" x14ac:dyDescent="0.35">
      <c r="A54" s="240"/>
      <c r="B54" s="374">
        <f>VLOOKUP(C54,Companies[],3,FALSE)</f>
        <v>111710581</v>
      </c>
      <c r="C54" s="228" t="s">
        <v>2182</v>
      </c>
      <c r="D54" s="228" t="s">
        <v>1966</v>
      </c>
      <c r="E54" s="228" t="s">
        <v>2004</v>
      </c>
      <c r="F54" s="228"/>
      <c r="G54" s="229"/>
      <c r="H54" s="228"/>
      <c r="I54" s="38" t="s">
        <v>1099</v>
      </c>
      <c r="J54" s="230">
        <v>331494</v>
      </c>
      <c r="K54" s="228"/>
      <c r="L54" s="228"/>
      <c r="M54" s="228"/>
      <c r="N54" s="228"/>
      <c r="O54" s="240"/>
    </row>
    <row r="55" spans="1:15" s="38" customFormat="1" x14ac:dyDescent="0.35">
      <c r="A55" s="240"/>
      <c r="B55" s="374">
        <f>VLOOKUP(C55,Companies[],3,FALSE)</f>
        <v>111710581</v>
      </c>
      <c r="C55" s="228" t="s">
        <v>2182</v>
      </c>
      <c r="D55" s="228" t="s">
        <v>1968</v>
      </c>
      <c r="E55" s="228" t="s">
        <v>2030</v>
      </c>
      <c r="F55" s="228"/>
      <c r="G55" s="229"/>
      <c r="H55" s="228"/>
      <c r="I55" s="38" t="s">
        <v>1099</v>
      </c>
      <c r="J55" s="230">
        <v>285410241</v>
      </c>
      <c r="K55" s="228"/>
      <c r="L55" s="228"/>
      <c r="M55" s="228"/>
      <c r="N55" s="228"/>
      <c r="O55" s="240"/>
    </row>
    <row r="56" spans="1:15" s="38" customFormat="1" x14ac:dyDescent="0.35">
      <c r="A56" s="240"/>
      <c r="B56" s="374">
        <f>VLOOKUP(C56,Companies[],3,FALSE)</f>
        <v>111710581</v>
      </c>
      <c r="C56" s="228" t="s">
        <v>2182</v>
      </c>
      <c r="D56" s="228" t="s">
        <v>1968</v>
      </c>
      <c r="E56" s="228" t="s">
        <v>2031</v>
      </c>
      <c r="F56" s="228"/>
      <c r="G56" s="229"/>
      <c r="H56" s="228"/>
      <c r="I56" s="38" t="s">
        <v>1099</v>
      </c>
      <c r="J56" s="230">
        <v>1759600</v>
      </c>
      <c r="K56" s="228"/>
      <c r="L56" s="228"/>
      <c r="M56" s="228"/>
      <c r="N56" s="228"/>
      <c r="O56" s="240"/>
    </row>
    <row r="57" spans="1:15" s="38" customFormat="1" x14ac:dyDescent="0.35">
      <c r="A57" s="240"/>
      <c r="B57" s="374">
        <f>VLOOKUP(C57,Companies[],3,FALSE)</f>
        <v>111710581</v>
      </c>
      <c r="C57" s="228" t="s">
        <v>2182</v>
      </c>
      <c r="D57" s="228" t="s">
        <v>1968</v>
      </c>
      <c r="E57" s="228" t="s">
        <v>2037</v>
      </c>
      <c r="F57" s="228"/>
      <c r="G57" s="229"/>
      <c r="H57" s="228"/>
      <c r="I57" s="38" t="s">
        <v>1099</v>
      </c>
      <c r="J57" s="230">
        <v>53831560</v>
      </c>
      <c r="K57" s="228"/>
      <c r="L57" s="228"/>
      <c r="M57" s="228"/>
      <c r="N57" s="228"/>
      <c r="O57" s="240"/>
    </row>
    <row r="58" spans="1:15" s="38" customFormat="1" x14ac:dyDescent="0.35">
      <c r="A58" s="240"/>
      <c r="B58" s="374">
        <f>VLOOKUP(C58,Companies[],3,FALSE)</f>
        <v>111710581</v>
      </c>
      <c r="C58" s="228" t="s">
        <v>2182</v>
      </c>
      <c r="D58" s="228" t="s">
        <v>1968</v>
      </c>
      <c r="E58" s="228"/>
      <c r="F58" s="228"/>
      <c r="G58" s="229"/>
      <c r="H58" s="228"/>
      <c r="I58" s="38" t="s">
        <v>1099</v>
      </c>
      <c r="J58" s="230"/>
      <c r="K58" s="228"/>
      <c r="L58" s="228"/>
      <c r="M58" s="228"/>
      <c r="N58" s="228"/>
      <c r="O58" s="240"/>
    </row>
    <row r="59" spans="1:15" s="38" customFormat="1" x14ac:dyDescent="0.35">
      <c r="A59" s="240"/>
      <c r="B59" s="374">
        <f>VLOOKUP(C59,Companies[],3,FALSE)</f>
        <v>111710581</v>
      </c>
      <c r="C59" s="228" t="s">
        <v>2182</v>
      </c>
      <c r="D59" s="228" t="s">
        <v>1967</v>
      </c>
      <c r="E59" s="228" t="s">
        <v>1546</v>
      </c>
      <c r="F59" s="228"/>
      <c r="G59" s="229"/>
      <c r="H59" s="228"/>
      <c r="I59" s="38" t="s">
        <v>1099</v>
      </c>
      <c r="J59" s="230">
        <v>134435623</v>
      </c>
      <c r="K59" s="228"/>
      <c r="L59" s="228"/>
      <c r="M59" s="228"/>
      <c r="N59" s="228"/>
      <c r="O59" s="240"/>
    </row>
    <row r="60" spans="1:15" s="38" customFormat="1" x14ac:dyDescent="0.35">
      <c r="A60" s="240"/>
      <c r="B60" s="374">
        <f>VLOOKUP(C60,Companies[],3,FALSE)</f>
        <v>111710581</v>
      </c>
      <c r="C60" s="228" t="s">
        <v>2182</v>
      </c>
      <c r="D60" s="228" t="s">
        <v>1967</v>
      </c>
      <c r="E60" s="228" t="s">
        <v>2008</v>
      </c>
      <c r="F60" s="228"/>
      <c r="G60" s="229"/>
      <c r="H60" s="228"/>
      <c r="I60" s="38" t="s">
        <v>1099</v>
      </c>
      <c r="J60" s="230">
        <v>67217815</v>
      </c>
      <c r="K60" s="228"/>
      <c r="L60" s="228"/>
      <c r="M60" s="228"/>
      <c r="N60" s="228"/>
      <c r="O60" s="240"/>
    </row>
    <row r="61" spans="1:15" s="38" customFormat="1" x14ac:dyDescent="0.35">
      <c r="A61" s="240"/>
      <c r="B61" s="374">
        <f>VLOOKUP(C61,Companies[],3,FALSE)</f>
        <v>111710581</v>
      </c>
      <c r="C61" s="228" t="s">
        <v>2182</v>
      </c>
      <c r="D61" s="228" t="s">
        <v>1967</v>
      </c>
      <c r="E61" s="228" t="s">
        <v>2036</v>
      </c>
      <c r="F61" s="228"/>
      <c r="G61" s="229"/>
      <c r="H61" s="228"/>
      <c r="I61" s="38" t="s">
        <v>1099</v>
      </c>
      <c r="J61" s="230">
        <v>3718612</v>
      </c>
      <c r="K61" s="228"/>
      <c r="L61" s="228"/>
      <c r="M61" s="228"/>
      <c r="N61" s="228"/>
      <c r="O61" s="240"/>
    </row>
    <row r="62" spans="1:15" s="38" customFormat="1" x14ac:dyDescent="0.35">
      <c r="A62" s="240"/>
      <c r="B62" s="374">
        <f>VLOOKUP(C62,Companies[],3,FALSE)</f>
        <v>111710581</v>
      </c>
      <c r="C62" s="228" t="s">
        <v>2182</v>
      </c>
      <c r="D62" s="228" t="s">
        <v>1967</v>
      </c>
      <c r="E62" s="228" t="s">
        <v>2035</v>
      </c>
      <c r="F62" s="228"/>
      <c r="G62" s="229"/>
      <c r="H62" s="228"/>
      <c r="I62" s="38" t="s">
        <v>1099</v>
      </c>
      <c r="J62" s="230">
        <v>571080</v>
      </c>
      <c r="K62" s="228"/>
      <c r="L62" s="228"/>
      <c r="M62" s="228"/>
      <c r="N62" s="228"/>
      <c r="O62" s="240"/>
    </row>
    <row r="63" spans="1:15" s="38" customFormat="1" x14ac:dyDescent="0.35">
      <c r="A63" s="240"/>
      <c r="B63" s="374">
        <f>VLOOKUP(C63,Companies[],3,FALSE)</f>
        <v>111710581</v>
      </c>
      <c r="C63" s="228" t="s">
        <v>2182</v>
      </c>
      <c r="D63" s="228" t="s">
        <v>1970</v>
      </c>
      <c r="E63" s="228" t="s">
        <v>2057</v>
      </c>
      <c r="F63" s="228"/>
      <c r="G63" s="229"/>
      <c r="H63" s="228"/>
      <c r="I63" s="38" t="s">
        <v>1099</v>
      </c>
      <c r="J63" s="230">
        <v>5107688</v>
      </c>
      <c r="K63" s="228"/>
      <c r="L63" s="228"/>
      <c r="M63" s="228"/>
      <c r="N63" s="228"/>
      <c r="O63" s="240"/>
    </row>
    <row r="64" spans="1:15" s="38" customFormat="1" x14ac:dyDescent="0.35">
      <c r="A64" s="240"/>
      <c r="B64" s="374">
        <f>VLOOKUP(C64,Companies[],3,FALSE)</f>
        <v>111710581</v>
      </c>
      <c r="C64" s="228" t="s">
        <v>2182</v>
      </c>
      <c r="D64" s="228" t="s">
        <v>2128</v>
      </c>
      <c r="E64" s="228" t="s">
        <v>2053</v>
      </c>
      <c r="F64" s="228"/>
      <c r="G64" s="229"/>
      <c r="H64" s="228"/>
      <c r="I64" s="38" t="s">
        <v>1099</v>
      </c>
      <c r="J64" s="230">
        <v>445092</v>
      </c>
      <c r="K64" s="228"/>
      <c r="L64" s="228"/>
      <c r="M64" s="228"/>
      <c r="N64" s="228"/>
      <c r="O64" s="240"/>
    </row>
    <row r="65" spans="1:15" s="38" customFormat="1" x14ac:dyDescent="0.35">
      <c r="A65" s="240"/>
      <c r="B65" s="228">
        <f>VLOOKUP(C65,Companies[],3,FALSE)</f>
        <v>110437911</v>
      </c>
      <c r="C65" s="240" t="s">
        <v>1998</v>
      </c>
      <c r="D65" s="228" t="s">
        <v>1967</v>
      </c>
      <c r="E65" s="240" t="s">
        <v>1546</v>
      </c>
      <c r="F65" s="240" t="s">
        <v>999</v>
      </c>
      <c r="G65" s="240" t="s">
        <v>999</v>
      </c>
      <c r="H65" s="240"/>
      <c r="I65" s="38" t="s">
        <v>1099</v>
      </c>
      <c r="J65" s="230">
        <v>222465902</v>
      </c>
      <c r="K65" s="240"/>
      <c r="L65" s="228"/>
      <c r="M65" s="228"/>
      <c r="N65" s="228"/>
      <c r="O65" s="240"/>
    </row>
    <row r="66" spans="1:15" s="38" customFormat="1" x14ac:dyDescent="0.35">
      <c r="A66" s="240"/>
      <c r="B66" s="228">
        <f>VLOOKUP(C66,Companies[],3,FALSE)</f>
        <v>110437911</v>
      </c>
      <c r="C66" s="228" t="s">
        <v>1998</v>
      </c>
      <c r="D66" s="228" t="s">
        <v>1967</v>
      </c>
      <c r="E66" s="228" t="s">
        <v>2008</v>
      </c>
      <c r="F66" s="240" t="s">
        <v>999</v>
      </c>
      <c r="G66" s="240" t="s">
        <v>999</v>
      </c>
      <c r="H66" s="240"/>
      <c r="I66" s="38" t="s">
        <v>1099</v>
      </c>
      <c r="J66" s="230">
        <v>111232951</v>
      </c>
      <c r="K66" s="228"/>
      <c r="L66" s="228"/>
      <c r="M66" s="228"/>
      <c r="N66" s="228"/>
      <c r="O66" s="228"/>
    </row>
    <row r="67" spans="1:15" s="38" customFormat="1" x14ac:dyDescent="0.35">
      <c r="A67" s="240"/>
      <c r="B67" s="228">
        <f>VLOOKUP(C67,Companies[],3,FALSE)</f>
        <v>110437911</v>
      </c>
      <c r="C67" s="240" t="s">
        <v>1998</v>
      </c>
      <c r="D67" s="228" t="s">
        <v>1967</v>
      </c>
      <c r="E67" s="240" t="s">
        <v>2036</v>
      </c>
      <c r="F67" s="240" t="s">
        <v>999</v>
      </c>
      <c r="G67" s="240" t="s">
        <v>999</v>
      </c>
      <c r="H67" s="240"/>
      <c r="I67" s="38" t="s">
        <v>1099</v>
      </c>
      <c r="J67" s="230">
        <v>3075000</v>
      </c>
      <c r="K67" s="240"/>
      <c r="L67" s="228"/>
      <c r="M67" s="228"/>
      <c r="N67" s="228"/>
      <c r="O67" s="240"/>
    </row>
    <row r="68" spans="1:15" s="38" customFormat="1" x14ac:dyDescent="0.35">
      <c r="A68" s="240"/>
      <c r="B68" s="228">
        <f>VLOOKUP(C68,Companies[],3,FALSE)</f>
        <v>110437911</v>
      </c>
      <c r="C68" s="240" t="s">
        <v>1998</v>
      </c>
      <c r="D68" s="228" t="s">
        <v>1967</v>
      </c>
      <c r="E68" s="240" t="s">
        <v>2035</v>
      </c>
      <c r="F68" s="240" t="s">
        <v>999</v>
      </c>
      <c r="G68" s="240" t="s">
        <v>999</v>
      </c>
      <c r="H68" s="240"/>
      <c r="I68" s="38" t="s">
        <v>1099</v>
      </c>
      <c r="J68" s="230">
        <v>64000</v>
      </c>
      <c r="K68" s="240"/>
      <c r="L68" s="228"/>
      <c r="M68" s="228"/>
      <c r="N68" s="228"/>
      <c r="O68" s="240"/>
    </row>
    <row r="69" spans="1:15" s="38" customFormat="1" x14ac:dyDescent="0.35">
      <c r="A69" s="240"/>
      <c r="B69" s="228">
        <f>VLOOKUP(C69,Companies[],3,FALSE)</f>
        <v>110437911</v>
      </c>
      <c r="C69" s="240" t="s">
        <v>1998</v>
      </c>
      <c r="D69" s="228" t="s">
        <v>1970</v>
      </c>
      <c r="E69" s="240" t="s">
        <v>2057</v>
      </c>
      <c r="F69" s="240" t="s">
        <v>999</v>
      </c>
      <c r="G69" s="240" t="s">
        <v>999</v>
      </c>
      <c r="H69" s="240"/>
      <c r="I69" s="38" t="s">
        <v>1099</v>
      </c>
      <c r="J69" s="230"/>
      <c r="K69" s="240"/>
      <c r="L69" s="228"/>
      <c r="M69" s="228"/>
      <c r="N69" s="228"/>
      <c r="O69" s="240"/>
    </row>
    <row r="70" spans="1:15" s="38" customFormat="1" x14ac:dyDescent="0.35">
      <c r="A70" s="240"/>
      <c r="B70" s="228">
        <f>VLOOKUP(C70,Companies[],3,FALSE)</f>
        <v>110437911</v>
      </c>
      <c r="C70" s="240" t="s">
        <v>1998</v>
      </c>
      <c r="D70" s="228" t="s">
        <v>2128</v>
      </c>
      <c r="E70" s="240" t="s">
        <v>2127</v>
      </c>
      <c r="F70" s="240" t="s">
        <v>999</v>
      </c>
      <c r="G70" s="240" t="s">
        <v>999</v>
      </c>
      <c r="H70" s="240"/>
      <c r="I70" s="38" t="s">
        <v>1099</v>
      </c>
      <c r="J70" s="230">
        <v>0</v>
      </c>
      <c r="K70" s="240"/>
      <c r="L70" s="228"/>
      <c r="M70" s="228"/>
      <c r="N70" s="228"/>
      <c r="O70" s="240"/>
    </row>
    <row r="71" spans="1:15" s="38" customFormat="1" x14ac:dyDescent="0.35">
      <c r="A71" s="240"/>
      <c r="B71" s="374">
        <f>VLOOKUP(C71,Companies[],3,FALSE)</f>
        <v>110088437</v>
      </c>
      <c r="C71" s="228" t="s">
        <v>2177</v>
      </c>
      <c r="D71" s="228" t="s">
        <v>1966</v>
      </c>
      <c r="E71" s="228" t="s">
        <v>2003</v>
      </c>
      <c r="F71" s="240" t="s">
        <v>999</v>
      </c>
      <c r="G71" s="240" t="s">
        <v>999</v>
      </c>
      <c r="H71" s="240"/>
      <c r="I71" s="38" t="s">
        <v>1099</v>
      </c>
      <c r="J71" s="276">
        <v>5041939</v>
      </c>
      <c r="K71" s="228"/>
      <c r="L71" s="228"/>
      <c r="M71" s="228"/>
      <c r="N71" s="228"/>
      <c r="O71" s="240"/>
    </row>
    <row r="72" spans="1:15" s="38" customFormat="1" x14ac:dyDescent="0.35">
      <c r="A72" s="240"/>
      <c r="B72" s="374">
        <f>VLOOKUP(C72,Companies[],3,FALSE)</f>
        <v>110088437</v>
      </c>
      <c r="C72" s="228" t="s">
        <v>2177</v>
      </c>
      <c r="D72" s="228" t="s">
        <v>1966</v>
      </c>
      <c r="E72" s="228" t="s">
        <v>2004</v>
      </c>
      <c r="F72" s="240" t="s">
        <v>999</v>
      </c>
      <c r="G72" s="240" t="s">
        <v>999</v>
      </c>
      <c r="H72" s="240"/>
      <c r="I72" s="38" t="s">
        <v>1099</v>
      </c>
      <c r="J72" s="276">
        <v>2766020</v>
      </c>
      <c r="K72" s="228"/>
      <c r="L72" s="228"/>
      <c r="M72" s="228"/>
      <c r="N72" s="228"/>
      <c r="O72" s="240"/>
    </row>
    <row r="73" spans="1:15" s="38" customFormat="1" x14ac:dyDescent="0.35">
      <c r="A73" s="240"/>
      <c r="B73" s="228">
        <f>VLOOKUP(C73,Companies[],3,FALSE)</f>
        <v>10071100</v>
      </c>
      <c r="C73" s="240" t="s">
        <v>1975</v>
      </c>
      <c r="D73" s="228" t="s">
        <v>1966</v>
      </c>
      <c r="E73" s="240" t="s">
        <v>2006</v>
      </c>
      <c r="F73" s="240" t="s">
        <v>999</v>
      </c>
      <c r="G73" s="240" t="s">
        <v>999</v>
      </c>
      <c r="H73" s="240"/>
      <c r="I73" s="38" t="s">
        <v>1099</v>
      </c>
      <c r="J73" s="276">
        <v>256969391</v>
      </c>
      <c r="K73" s="240"/>
      <c r="L73" s="228"/>
      <c r="M73" s="228"/>
      <c r="N73" s="228"/>
      <c r="O73" s="240"/>
    </row>
    <row r="74" spans="1:15" s="38" customFormat="1" x14ac:dyDescent="0.35">
      <c r="A74" s="240"/>
      <c r="B74" s="228">
        <f>VLOOKUP(C74,Companies[],3,FALSE)</f>
        <v>10071100</v>
      </c>
      <c r="C74" s="240" t="s">
        <v>1975</v>
      </c>
      <c r="D74" s="228" t="s">
        <v>1966</v>
      </c>
      <c r="E74" s="240" t="s">
        <v>2007</v>
      </c>
      <c r="F74" s="240" t="s">
        <v>999</v>
      </c>
      <c r="G74" s="240" t="s">
        <v>999</v>
      </c>
      <c r="H74" s="240"/>
      <c r="I74" s="38" t="s">
        <v>1099</v>
      </c>
      <c r="J74" s="276">
        <v>18764083</v>
      </c>
      <c r="K74" s="240"/>
      <c r="L74" s="228"/>
      <c r="M74" s="228"/>
      <c r="N74" s="228"/>
      <c r="O74" s="240"/>
    </row>
    <row r="75" spans="1:15" s="38" customFormat="1" x14ac:dyDescent="0.35">
      <c r="A75" s="240"/>
      <c r="B75" s="228">
        <f>VLOOKUP(C75,Companies[],3,FALSE)</f>
        <v>10071100</v>
      </c>
      <c r="C75" s="240" t="s">
        <v>1975</v>
      </c>
      <c r="D75" s="228" t="s">
        <v>1966</v>
      </c>
      <c r="E75" s="240" t="s">
        <v>2052</v>
      </c>
      <c r="F75" s="240" t="s">
        <v>999</v>
      </c>
      <c r="G75" s="240" t="s">
        <v>999</v>
      </c>
      <c r="H75" s="240"/>
      <c r="I75" s="38" t="s">
        <v>1099</v>
      </c>
      <c r="J75" s="276">
        <v>26416799</v>
      </c>
      <c r="K75" s="240"/>
      <c r="L75" s="228"/>
      <c r="M75" s="228"/>
      <c r="N75" s="228"/>
      <c r="O75" s="240"/>
    </row>
    <row r="76" spans="1:15" s="38" customFormat="1" x14ac:dyDescent="0.35">
      <c r="A76" s="240"/>
      <c r="B76" s="228">
        <f>VLOOKUP(C76,Companies[],3,FALSE)</f>
        <v>10071100</v>
      </c>
      <c r="C76" s="240" t="s">
        <v>1975</v>
      </c>
      <c r="D76" s="228" t="s">
        <v>1966</v>
      </c>
      <c r="E76" s="240" t="s">
        <v>2010</v>
      </c>
      <c r="F76" s="240" t="s">
        <v>999</v>
      </c>
      <c r="G76" s="240" t="s">
        <v>999</v>
      </c>
      <c r="H76" s="240"/>
      <c r="I76" s="38" t="s">
        <v>1099</v>
      </c>
      <c r="J76" s="276">
        <v>39150793</v>
      </c>
      <c r="K76" s="240"/>
      <c r="L76" s="228"/>
      <c r="M76" s="228"/>
      <c r="N76" s="228"/>
      <c r="O76" s="240"/>
    </row>
    <row r="77" spans="1:15" s="38" customFormat="1" x14ac:dyDescent="0.35">
      <c r="A77" s="240"/>
      <c r="B77" s="228">
        <f>VLOOKUP(C77,Companies[],3,FALSE)</f>
        <v>10071100</v>
      </c>
      <c r="C77" s="240" t="s">
        <v>1975</v>
      </c>
      <c r="D77" s="228" t="s">
        <v>1966</v>
      </c>
      <c r="E77" s="240" t="s">
        <v>2053</v>
      </c>
      <c r="F77" s="240" t="s">
        <v>999</v>
      </c>
      <c r="G77" s="240" t="s">
        <v>999</v>
      </c>
      <c r="H77" s="240"/>
      <c r="I77" s="38" t="s">
        <v>1099</v>
      </c>
      <c r="J77" s="276">
        <v>82609577</v>
      </c>
      <c r="K77" s="240"/>
      <c r="L77" s="228"/>
      <c r="M77" s="228"/>
      <c r="N77" s="228"/>
      <c r="O77" s="240"/>
    </row>
    <row r="78" spans="1:15" s="38" customFormat="1" x14ac:dyDescent="0.35">
      <c r="A78" s="240"/>
      <c r="B78" s="228">
        <f>VLOOKUP(C78,Companies[],3,FALSE)</f>
        <v>10071100</v>
      </c>
      <c r="C78" s="240" t="s">
        <v>1975</v>
      </c>
      <c r="D78" s="228" t="s">
        <v>1968</v>
      </c>
      <c r="E78" s="240" t="s">
        <v>2030</v>
      </c>
      <c r="F78" s="240" t="s">
        <v>999</v>
      </c>
      <c r="G78" s="240" t="s">
        <v>999</v>
      </c>
      <c r="H78" s="240"/>
      <c r="I78" s="38" t="s">
        <v>1099</v>
      </c>
      <c r="J78" s="276">
        <v>269887350</v>
      </c>
      <c r="K78" s="240"/>
      <c r="L78" s="228"/>
      <c r="M78" s="228"/>
      <c r="N78" s="228"/>
      <c r="O78" s="240"/>
    </row>
    <row r="79" spans="1:15" s="38" customFormat="1" x14ac:dyDescent="0.35">
      <c r="A79" s="240"/>
      <c r="B79" s="228">
        <f>VLOOKUP(C79,Companies[],3,FALSE)</f>
        <v>10071100</v>
      </c>
      <c r="C79" s="240" t="s">
        <v>1975</v>
      </c>
      <c r="D79" s="228" t="s">
        <v>1968</v>
      </c>
      <c r="E79" s="240" t="s">
        <v>2031</v>
      </c>
      <c r="F79" s="240" t="s">
        <v>999</v>
      </c>
      <c r="G79" s="240" t="s">
        <v>999</v>
      </c>
      <c r="H79" s="240"/>
      <c r="I79" s="38" t="s">
        <v>1099</v>
      </c>
      <c r="J79" s="276">
        <v>3661263</v>
      </c>
      <c r="K79" s="240"/>
      <c r="L79" s="228"/>
      <c r="M79" s="228"/>
      <c r="N79" s="228"/>
      <c r="O79" s="240"/>
    </row>
    <row r="80" spans="1:15" s="38" customFormat="1" x14ac:dyDescent="0.35">
      <c r="A80" s="240"/>
      <c r="B80" s="228">
        <f>VLOOKUP(C80,Companies[],3,FALSE)</f>
        <v>10071100</v>
      </c>
      <c r="C80" s="240" t="s">
        <v>1975</v>
      </c>
      <c r="D80" s="228" t="s">
        <v>1968</v>
      </c>
      <c r="E80" s="240" t="s">
        <v>2131</v>
      </c>
      <c r="F80" s="240" t="s">
        <v>999</v>
      </c>
      <c r="G80" s="240" t="s">
        <v>999</v>
      </c>
      <c r="H80" s="240"/>
      <c r="I80" s="38" t="s">
        <v>1099</v>
      </c>
      <c r="J80" s="276">
        <v>86824225</v>
      </c>
      <c r="K80" s="240"/>
      <c r="L80" s="228"/>
      <c r="M80" s="228"/>
      <c r="N80" s="228"/>
      <c r="O80" s="240"/>
    </row>
    <row r="81" spans="1:15" s="38" customFormat="1" x14ac:dyDescent="0.35">
      <c r="A81" s="240"/>
      <c r="B81" s="228">
        <f>VLOOKUP(C81,Companies[],3,FALSE)</f>
        <v>10071100</v>
      </c>
      <c r="C81" s="240" t="s">
        <v>1975</v>
      </c>
      <c r="D81" s="228" t="s">
        <v>1968</v>
      </c>
      <c r="E81" s="240" t="s">
        <v>2055</v>
      </c>
      <c r="F81" s="240" t="s">
        <v>999</v>
      </c>
      <c r="G81" s="240" t="s">
        <v>999</v>
      </c>
      <c r="H81" s="240"/>
      <c r="I81" s="38" t="s">
        <v>1099</v>
      </c>
      <c r="J81" s="276">
        <v>251058000</v>
      </c>
      <c r="K81" s="240"/>
      <c r="L81" s="228"/>
      <c r="M81" s="228"/>
      <c r="N81" s="228"/>
      <c r="O81" s="240"/>
    </row>
    <row r="82" spans="1:15" s="38" customFormat="1" x14ac:dyDescent="0.35">
      <c r="A82" s="240"/>
      <c r="B82" s="374">
        <f>VLOOKUP(C82,Companies[],3,FALSE)</f>
        <v>10071100</v>
      </c>
      <c r="C82" s="240" t="s">
        <v>1975</v>
      </c>
      <c r="D82" s="228" t="s">
        <v>1968</v>
      </c>
      <c r="E82" s="228" t="s">
        <v>2033</v>
      </c>
      <c r="F82" s="240" t="s">
        <v>999</v>
      </c>
      <c r="G82" s="240" t="s">
        <v>999</v>
      </c>
      <c r="H82" s="240"/>
      <c r="I82" s="38" t="s">
        <v>1099</v>
      </c>
      <c r="J82" s="276">
        <v>12552900</v>
      </c>
      <c r="K82" s="228"/>
      <c r="L82" s="228"/>
      <c r="M82" s="228"/>
      <c r="N82" s="228"/>
      <c r="O82" s="240"/>
    </row>
    <row r="83" spans="1:15" s="38" customFormat="1" x14ac:dyDescent="0.35">
      <c r="A83" s="240"/>
      <c r="B83" s="228">
        <f>VLOOKUP(C83,Companies[],3,FALSE)</f>
        <v>10071100</v>
      </c>
      <c r="C83" s="240" t="s">
        <v>1975</v>
      </c>
      <c r="D83" s="228" t="s">
        <v>1973</v>
      </c>
      <c r="E83" s="240" t="s">
        <v>2032</v>
      </c>
      <c r="F83" s="240" t="s">
        <v>999</v>
      </c>
      <c r="G83" s="240" t="s">
        <v>999</v>
      </c>
      <c r="H83" s="240"/>
      <c r="I83" s="38" t="s">
        <v>1099</v>
      </c>
      <c r="J83" s="276">
        <v>19592310</v>
      </c>
      <c r="K83" s="240"/>
      <c r="L83" s="228"/>
      <c r="M83" s="228"/>
      <c r="N83" s="228"/>
      <c r="O83" s="240"/>
    </row>
    <row r="84" spans="1:15" s="38" customFormat="1" x14ac:dyDescent="0.35">
      <c r="B84" s="228">
        <f>VLOOKUP(C84,Companies[],3,FALSE)</f>
        <v>10071100</v>
      </c>
      <c r="C84" s="228" t="s">
        <v>1975</v>
      </c>
      <c r="D84" s="228" t="s">
        <v>1973</v>
      </c>
      <c r="E84" s="228" t="s">
        <v>1505</v>
      </c>
      <c r="F84" s="240" t="s">
        <v>999</v>
      </c>
      <c r="G84" s="38" t="s">
        <v>999</v>
      </c>
      <c r="H84" s="240"/>
      <c r="I84" s="38" t="s">
        <v>1099</v>
      </c>
      <c r="J84" s="308">
        <v>0</v>
      </c>
      <c r="K84" s="240"/>
      <c r="L84" s="228"/>
      <c r="M84" s="228"/>
      <c r="N84" s="228"/>
      <c r="O84" s="240"/>
    </row>
    <row r="85" spans="1:15" s="38" customFormat="1" x14ac:dyDescent="0.35">
      <c r="B85" s="228">
        <f>VLOOKUP(C85,Companies[],3,FALSE)</f>
        <v>10071100</v>
      </c>
      <c r="C85" s="228" t="s">
        <v>1975</v>
      </c>
      <c r="D85" s="228" t="s">
        <v>1973</v>
      </c>
      <c r="E85" s="228" t="s">
        <v>2068</v>
      </c>
      <c r="F85" s="240" t="s">
        <v>999</v>
      </c>
      <c r="G85" s="38" t="s">
        <v>999</v>
      </c>
      <c r="H85" s="240"/>
      <c r="I85" s="38" t="s">
        <v>1099</v>
      </c>
      <c r="J85" s="276">
        <v>5760697</v>
      </c>
      <c r="K85" s="240"/>
      <c r="L85" s="228"/>
      <c r="M85" s="228"/>
      <c r="N85" s="228"/>
      <c r="O85" s="240"/>
    </row>
    <row r="86" spans="1:15" s="38" customFormat="1" x14ac:dyDescent="0.35">
      <c r="B86" s="228">
        <f>VLOOKUP(C86,Companies[],3,FALSE)</f>
        <v>10071100</v>
      </c>
      <c r="C86" s="228" t="s">
        <v>1975</v>
      </c>
      <c r="D86" s="228" t="s">
        <v>1973</v>
      </c>
      <c r="E86" s="228" t="s">
        <v>2123</v>
      </c>
      <c r="F86" s="240" t="s">
        <v>999</v>
      </c>
      <c r="G86" s="38" t="s">
        <v>999</v>
      </c>
      <c r="H86" s="240"/>
      <c r="I86" s="38" t="s">
        <v>1099</v>
      </c>
      <c r="J86" s="276">
        <v>18160880</v>
      </c>
      <c r="K86" s="240"/>
      <c r="L86" s="228"/>
      <c r="M86" s="228"/>
      <c r="N86" s="228"/>
      <c r="O86" s="240"/>
    </row>
    <row r="87" spans="1:15" s="38" customFormat="1" x14ac:dyDescent="0.35">
      <c r="B87" s="228">
        <f>VLOOKUP(C87,Companies[],3,FALSE)</f>
        <v>10071100</v>
      </c>
      <c r="C87" s="228" t="s">
        <v>1975</v>
      </c>
      <c r="D87" s="228" t="s">
        <v>1970</v>
      </c>
      <c r="E87" s="228" t="s">
        <v>2057</v>
      </c>
      <c r="F87" s="240" t="s">
        <v>999</v>
      </c>
      <c r="G87" s="38" t="s">
        <v>999</v>
      </c>
      <c r="H87" s="240"/>
      <c r="I87" s="38" t="s">
        <v>1099</v>
      </c>
      <c r="J87" s="276">
        <v>195405665</v>
      </c>
      <c r="K87" s="240"/>
      <c r="L87" s="228"/>
      <c r="M87" s="228"/>
      <c r="N87" s="228"/>
      <c r="O87" s="240"/>
    </row>
    <row r="88" spans="1:15" s="38" customFormat="1" x14ac:dyDescent="0.35">
      <c r="B88" s="228">
        <f>VLOOKUP(C88,Companies[],3,FALSE)</f>
        <v>10071100</v>
      </c>
      <c r="C88" s="228" t="s">
        <v>1975</v>
      </c>
      <c r="D88" s="228" t="s">
        <v>1974</v>
      </c>
      <c r="E88" s="228" t="s">
        <v>2130</v>
      </c>
      <c r="F88" s="240" t="s">
        <v>999</v>
      </c>
      <c r="G88" s="38" t="s">
        <v>999</v>
      </c>
      <c r="H88" s="240"/>
      <c r="I88" s="38" t="s">
        <v>1099</v>
      </c>
      <c r="J88" s="276">
        <v>82160000</v>
      </c>
      <c r="K88" s="240"/>
      <c r="L88" s="228"/>
      <c r="M88" s="228"/>
      <c r="N88" s="228"/>
      <c r="O88" s="240"/>
    </row>
    <row r="89" spans="1:15" s="38" customFormat="1" x14ac:dyDescent="0.35">
      <c r="B89" s="228">
        <f>VLOOKUP(C89,Companies[],3,FALSE)</f>
        <v>10071100</v>
      </c>
      <c r="C89" s="228" t="s">
        <v>1975</v>
      </c>
      <c r="D89" s="228" t="s">
        <v>1974</v>
      </c>
      <c r="E89" s="228" t="s">
        <v>2053</v>
      </c>
      <c r="F89" s="228" t="s">
        <v>999</v>
      </c>
      <c r="G89" s="228" t="s">
        <v>999</v>
      </c>
      <c r="H89" s="240"/>
      <c r="I89" s="38" t="s">
        <v>1099</v>
      </c>
      <c r="J89" s="276">
        <v>470236010</v>
      </c>
      <c r="K89" s="240"/>
      <c r="L89" s="228"/>
      <c r="M89" s="228"/>
      <c r="N89" s="228"/>
      <c r="O89" s="240"/>
    </row>
    <row r="90" spans="1:15" s="38" customFormat="1" x14ac:dyDescent="0.35">
      <c r="B90" s="228">
        <f>VLOOKUP(C90,Companies[],3,FALSE)</f>
        <v>10071100</v>
      </c>
      <c r="C90" s="228" t="s">
        <v>1975</v>
      </c>
      <c r="D90" s="228" t="s">
        <v>2132</v>
      </c>
      <c r="E90" s="228" t="s">
        <v>2123</v>
      </c>
      <c r="F90" s="240" t="s">
        <v>999</v>
      </c>
      <c r="G90" s="38" t="s">
        <v>999</v>
      </c>
      <c r="H90" s="240"/>
      <c r="I90" s="38" t="s">
        <v>1099</v>
      </c>
      <c r="J90" s="276">
        <f>219412840+590150+51450</f>
        <v>220054440</v>
      </c>
      <c r="K90" s="240"/>
      <c r="L90" s="228"/>
      <c r="M90" s="228"/>
      <c r="N90" s="228"/>
      <c r="O90" s="240"/>
    </row>
    <row r="91" spans="1:15" s="38" customFormat="1" x14ac:dyDescent="0.35">
      <c r="B91" s="374">
        <f>VLOOKUP(C91,Companies[],3,FALSE)</f>
        <v>10071100</v>
      </c>
      <c r="C91" s="228" t="s">
        <v>1975</v>
      </c>
      <c r="D91" s="228" t="s">
        <v>1969</v>
      </c>
      <c r="E91" s="228" t="s">
        <v>1546</v>
      </c>
      <c r="F91" s="240" t="s">
        <v>999</v>
      </c>
      <c r="G91" s="38" t="s">
        <v>999</v>
      </c>
      <c r="H91" s="240"/>
      <c r="I91" s="38" t="s">
        <v>1099</v>
      </c>
      <c r="J91" s="276">
        <v>45627903294</v>
      </c>
      <c r="K91" s="228"/>
      <c r="L91" s="228"/>
      <c r="M91" s="228"/>
      <c r="N91" s="228"/>
      <c r="O91" s="240"/>
    </row>
    <row r="92" spans="1:15" s="38" customFormat="1" x14ac:dyDescent="0.35">
      <c r="B92" s="228">
        <f>VLOOKUP(C92,Companies[],3,FALSE)</f>
        <v>10071100</v>
      </c>
      <c r="C92" s="228" t="s">
        <v>1975</v>
      </c>
      <c r="D92" s="228" t="s">
        <v>2034</v>
      </c>
      <c r="E92" s="228" t="s">
        <v>2053</v>
      </c>
      <c r="F92" s="240" t="s">
        <v>996</v>
      </c>
      <c r="G92" s="38" t="s">
        <v>999</v>
      </c>
      <c r="H92" s="240"/>
      <c r="I92" s="38" t="s">
        <v>1099</v>
      </c>
      <c r="J92" s="276">
        <v>49271612</v>
      </c>
      <c r="K92" s="240"/>
      <c r="L92" s="228"/>
      <c r="M92" s="228"/>
      <c r="N92" s="228"/>
      <c r="O92" s="240"/>
    </row>
    <row r="93" spans="1:15" s="38" customFormat="1" x14ac:dyDescent="0.35">
      <c r="B93" s="228">
        <f>VLOOKUP(C93,Companies[],3,FALSE)</f>
        <v>12927665</v>
      </c>
      <c r="C93" s="228" t="s">
        <v>1976</v>
      </c>
      <c r="D93" s="228" t="s">
        <v>1970</v>
      </c>
      <c r="E93" s="228" t="s">
        <v>2057</v>
      </c>
      <c r="F93" s="240" t="s">
        <v>999</v>
      </c>
      <c r="G93" s="38" t="s">
        <v>999</v>
      </c>
      <c r="H93" s="240"/>
      <c r="I93" s="38" t="s">
        <v>1099</v>
      </c>
      <c r="J93" s="276">
        <v>5905669</v>
      </c>
      <c r="K93" s="240"/>
      <c r="L93" s="228"/>
      <c r="M93" s="228"/>
      <c r="N93" s="228"/>
      <c r="O93" s="240"/>
    </row>
    <row r="94" spans="1:15" s="38" customFormat="1" x14ac:dyDescent="0.35">
      <c r="B94" s="374">
        <f>VLOOKUP(C94,Companies[],3,FALSE)</f>
        <v>12927665</v>
      </c>
      <c r="C94" s="228" t="s">
        <v>1976</v>
      </c>
      <c r="D94" s="228" t="s">
        <v>1968</v>
      </c>
      <c r="E94" s="228" t="s">
        <v>2030</v>
      </c>
      <c r="F94" s="228" t="s">
        <v>999</v>
      </c>
      <c r="G94" s="229" t="s">
        <v>999</v>
      </c>
      <c r="H94" s="228"/>
      <c r="I94" s="38" t="s">
        <v>1099</v>
      </c>
      <c r="J94" s="276">
        <v>20800000</v>
      </c>
      <c r="K94" s="228"/>
      <c r="L94" s="228"/>
      <c r="M94" s="228"/>
      <c r="N94" s="228"/>
      <c r="O94" s="240"/>
    </row>
    <row r="95" spans="1:15" s="38" customFormat="1" x14ac:dyDescent="0.35">
      <c r="B95" s="374">
        <f>VLOOKUP(C95,Companies[],3,FALSE)</f>
        <v>12927665</v>
      </c>
      <c r="C95" s="228" t="s">
        <v>1976</v>
      </c>
      <c r="D95" s="228" t="s">
        <v>1968</v>
      </c>
      <c r="E95" s="228" t="s">
        <v>2131</v>
      </c>
      <c r="F95" s="228" t="s">
        <v>999</v>
      </c>
      <c r="G95" s="229" t="s">
        <v>999</v>
      </c>
      <c r="H95" s="228"/>
      <c r="I95" s="38" t="s">
        <v>1099</v>
      </c>
      <c r="J95" s="276">
        <v>41600000</v>
      </c>
      <c r="K95" s="228"/>
      <c r="L95" s="228"/>
      <c r="M95" s="228"/>
      <c r="N95" s="228"/>
      <c r="O95" s="240"/>
    </row>
    <row r="96" spans="1:15" s="38" customFormat="1" x14ac:dyDescent="0.35">
      <c r="B96" s="228">
        <f>VLOOKUP(C96,Companies[],3,FALSE)</f>
        <v>13829063</v>
      </c>
      <c r="C96" s="228" t="s">
        <v>2133</v>
      </c>
      <c r="D96" s="228" t="s">
        <v>1968</v>
      </c>
      <c r="E96" s="228" t="s">
        <v>2030</v>
      </c>
      <c r="F96" s="240" t="s">
        <v>999</v>
      </c>
      <c r="G96" s="38" t="s">
        <v>999</v>
      </c>
      <c r="H96" s="240"/>
      <c r="I96" s="38" t="s">
        <v>1099</v>
      </c>
      <c r="J96" s="276">
        <v>8340000</v>
      </c>
      <c r="K96" s="240"/>
      <c r="L96" s="228"/>
      <c r="M96" s="228"/>
      <c r="N96" s="228"/>
      <c r="O96" s="240"/>
    </row>
    <row r="97" spans="2:15" s="38" customFormat="1" x14ac:dyDescent="0.35">
      <c r="B97" s="228">
        <f>VLOOKUP(C97,Companies[],3,FALSE)</f>
        <v>13829063</v>
      </c>
      <c r="C97" s="228" t="s">
        <v>2133</v>
      </c>
      <c r="D97" s="228" t="s">
        <v>1968</v>
      </c>
      <c r="E97" s="228" t="s">
        <v>2131</v>
      </c>
      <c r="F97" s="240" t="s">
        <v>999</v>
      </c>
      <c r="G97" s="38" t="s">
        <v>999</v>
      </c>
      <c r="H97" s="240"/>
      <c r="I97" s="38" t="s">
        <v>1099</v>
      </c>
      <c r="J97" s="276">
        <v>5212500</v>
      </c>
      <c r="K97" s="240"/>
      <c r="L97" s="228"/>
      <c r="M97" s="228"/>
      <c r="N97" s="228"/>
      <c r="O97" s="240"/>
    </row>
    <row r="98" spans="2:15" s="38" customFormat="1" x14ac:dyDescent="0.35">
      <c r="B98" s="374">
        <f>VLOOKUP(C98,Companies[],3,FALSE)</f>
        <v>13829063</v>
      </c>
      <c r="C98" s="228" t="s">
        <v>2133</v>
      </c>
      <c r="D98" s="228" t="s">
        <v>1968</v>
      </c>
      <c r="E98" s="228" t="s">
        <v>2037</v>
      </c>
      <c r="F98" s="240" t="s">
        <v>999</v>
      </c>
      <c r="G98" s="38" t="s">
        <v>999</v>
      </c>
      <c r="H98" s="240"/>
      <c r="I98" s="38" t="s">
        <v>1099</v>
      </c>
      <c r="J98" s="276">
        <v>417000</v>
      </c>
      <c r="K98" s="228"/>
      <c r="L98" s="228"/>
      <c r="M98" s="228"/>
      <c r="N98" s="228"/>
      <c r="O98" s="240"/>
    </row>
    <row r="99" spans="2:15" s="38" customFormat="1" x14ac:dyDescent="0.35">
      <c r="B99" s="228">
        <f>VLOOKUP(C99,Companies[],3,FALSE)</f>
        <v>14797602</v>
      </c>
      <c r="C99" s="228" t="s">
        <v>1977</v>
      </c>
      <c r="D99" s="228" t="s">
        <v>1968</v>
      </c>
      <c r="E99" s="228" t="s">
        <v>2030</v>
      </c>
      <c r="F99" s="240" t="s">
        <v>999</v>
      </c>
      <c r="G99" s="38" t="s">
        <v>999</v>
      </c>
      <c r="H99" s="240"/>
      <c r="I99" s="38" t="s">
        <v>1099</v>
      </c>
      <c r="J99" s="308">
        <v>0</v>
      </c>
      <c r="K99" s="240"/>
      <c r="L99" s="228"/>
      <c r="M99" s="228"/>
      <c r="N99" s="228"/>
      <c r="O99" s="240"/>
    </row>
    <row r="100" spans="2:15" s="38" customFormat="1" x14ac:dyDescent="0.35">
      <c r="B100" s="228">
        <f>VLOOKUP(C100,Companies[],3,FALSE)</f>
        <v>14797602</v>
      </c>
      <c r="C100" s="228" t="s">
        <v>1977</v>
      </c>
      <c r="D100" s="228" t="s">
        <v>1968</v>
      </c>
      <c r="E100" s="228" t="s">
        <v>2131</v>
      </c>
      <c r="F100" s="240" t="s">
        <v>999</v>
      </c>
      <c r="G100" s="38" t="s">
        <v>999</v>
      </c>
      <c r="H100" s="240"/>
      <c r="I100" s="38" t="s">
        <v>1099</v>
      </c>
      <c r="J100" s="308">
        <v>0</v>
      </c>
      <c r="K100" s="240"/>
      <c r="L100" s="228"/>
      <c r="M100" s="228"/>
      <c r="N100" s="228"/>
      <c r="O100" s="240"/>
    </row>
    <row r="101" spans="2:15" s="38" customFormat="1" x14ac:dyDescent="0.35">
      <c r="B101" s="228">
        <f>VLOOKUP(C101,Companies[],3,FALSE)</f>
        <v>14797602</v>
      </c>
      <c r="C101" s="228" t="s">
        <v>1977</v>
      </c>
      <c r="D101" s="228" t="s">
        <v>1970</v>
      </c>
      <c r="E101" s="228" t="s">
        <v>2057</v>
      </c>
      <c r="F101" s="240" t="s">
        <v>999</v>
      </c>
      <c r="G101" s="38" t="s">
        <v>999</v>
      </c>
      <c r="H101" s="240"/>
      <c r="I101" s="38" t="s">
        <v>1099</v>
      </c>
      <c r="J101" s="276">
        <v>548800</v>
      </c>
      <c r="K101" s="240"/>
      <c r="L101" s="228"/>
      <c r="M101" s="228"/>
      <c r="N101" s="228"/>
      <c r="O101" s="240"/>
    </row>
    <row r="102" spans="2:15" s="38" customFormat="1" x14ac:dyDescent="0.35">
      <c r="B102" s="228" t="str">
        <f>VLOOKUP(C102,Companies[],3,FALSE)</f>
        <v>015540737</v>
      </c>
      <c r="C102" s="228" t="s">
        <v>1978</v>
      </c>
      <c r="D102" s="228" t="s">
        <v>1966</v>
      </c>
      <c r="E102" s="228" t="s">
        <v>2003</v>
      </c>
      <c r="F102" s="240" t="s">
        <v>999</v>
      </c>
      <c r="G102" s="38" t="s">
        <v>999</v>
      </c>
      <c r="H102" s="240"/>
      <c r="I102" s="38" t="s">
        <v>1099</v>
      </c>
      <c r="J102" s="308">
        <v>0</v>
      </c>
      <c r="K102" s="240"/>
      <c r="L102" s="228"/>
      <c r="M102" s="228"/>
      <c r="N102" s="228"/>
      <c r="O102" s="240"/>
    </row>
    <row r="103" spans="2:15" s="38" customFormat="1" x14ac:dyDescent="0.35">
      <c r="B103" s="228" t="str">
        <f>VLOOKUP(C103,Companies[],3,FALSE)</f>
        <v>015540737</v>
      </c>
      <c r="C103" s="228" t="s">
        <v>1978</v>
      </c>
      <c r="D103" s="228" t="s">
        <v>1966</v>
      </c>
      <c r="E103" s="228" t="s">
        <v>2004</v>
      </c>
      <c r="F103" s="240" t="s">
        <v>999</v>
      </c>
      <c r="G103" s="38" t="s">
        <v>999</v>
      </c>
      <c r="H103" s="240"/>
      <c r="I103" s="38" t="s">
        <v>1099</v>
      </c>
      <c r="J103" s="308">
        <v>0</v>
      </c>
      <c r="K103" s="240"/>
      <c r="L103" s="228"/>
      <c r="M103" s="228"/>
      <c r="N103" s="228"/>
      <c r="O103" s="240"/>
    </row>
    <row r="104" spans="2:15" s="38" customFormat="1" x14ac:dyDescent="0.35">
      <c r="B104" s="228" t="str">
        <f>VLOOKUP(C104,Companies[],3,FALSE)</f>
        <v>015540737</v>
      </c>
      <c r="C104" s="228" t="s">
        <v>1978</v>
      </c>
      <c r="D104" s="228" t="s">
        <v>1966</v>
      </c>
      <c r="E104" s="228" t="s">
        <v>2126</v>
      </c>
      <c r="F104" s="240" t="s">
        <v>999</v>
      </c>
      <c r="G104" s="38" t="s">
        <v>999</v>
      </c>
      <c r="H104" s="240"/>
      <c r="I104" s="38" t="s">
        <v>1099</v>
      </c>
      <c r="J104" s="308">
        <v>0</v>
      </c>
      <c r="K104" s="240"/>
      <c r="L104" s="228"/>
      <c r="M104" s="228"/>
      <c r="N104" s="228"/>
      <c r="O104" s="240"/>
    </row>
    <row r="105" spans="2:15" s="38" customFormat="1" x14ac:dyDescent="0.35">
      <c r="B105" s="228" t="str">
        <f>VLOOKUP(C105,Companies[],3,FALSE)</f>
        <v>015540737</v>
      </c>
      <c r="C105" s="228" t="s">
        <v>1978</v>
      </c>
      <c r="D105" s="228" t="s">
        <v>1970</v>
      </c>
      <c r="E105" s="228" t="s">
        <v>2057</v>
      </c>
      <c r="F105" s="240" t="s">
        <v>999</v>
      </c>
      <c r="G105" s="38" t="s">
        <v>999</v>
      </c>
      <c r="H105" s="240"/>
      <c r="I105" s="38" t="s">
        <v>1099</v>
      </c>
      <c r="J105" s="276">
        <v>528202</v>
      </c>
      <c r="K105" s="240"/>
      <c r="L105" s="228"/>
      <c r="M105" s="228"/>
      <c r="N105" s="228"/>
      <c r="O105" s="240"/>
    </row>
    <row r="106" spans="2:15" s="38" customFormat="1" x14ac:dyDescent="0.35">
      <c r="B106" s="228" t="str">
        <f>VLOOKUP(C106,Companies[],3,FALSE)</f>
        <v>016967653</v>
      </c>
      <c r="C106" s="228" t="s">
        <v>1980</v>
      </c>
      <c r="D106" s="228" t="s">
        <v>1970</v>
      </c>
      <c r="E106" s="228" t="s">
        <v>2057</v>
      </c>
      <c r="F106" s="240" t="s">
        <v>999</v>
      </c>
      <c r="G106" s="38" t="s">
        <v>999</v>
      </c>
      <c r="H106" s="240"/>
      <c r="I106" s="38" t="s">
        <v>1099</v>
      </c>
      <c r="J106" s="276">
        <v>991200</v>
      </c>
      <c r="K106" s="240"/>
      <c r="L106" s="228"/>
      <c r="M106" s="228"/>
      <c r="N106" s="228"/>
      <c r="O106" s="240"/>
    </row>
    <row r="107" spans="2:15" s="38" customFormat="1" x14ac:dyDescent="0.35">
      <c r="B107" s="228">
        <f>VLOOKUP(C107,Companies[],3,FALSE)</f>
        <v>1878581</v>
      </c>
      <c r="C107" s="228" t="s">
        <v>1984</v>
      </c>
      <c r="D107" s="228" t="s">
        <v>1968</v>
      </c>
      <c r="E107" s="228" t="s">
        <v>2030</v>
      </c>
      <c r="F107" s="240" t="s">
        <v>999</v>
      </c>
      <c r="G107" s="38" t="s">
        <v>999</v>
      </c>
      <c r="H107" s="240"/>
      <c r="I107" s="38" t="s">
        <v>1099</v>
      </c>
      <c r="J107" s="308">
        <v>0</v>
      </c>
      <c r="K107" s="240"/>
      <c r="L107" s="228"/>
      <c r="M107" s="228"/>
      <c r="N107" s="228"/>
      <c r="O107" s="240"/>
    </row>
    <row r="108" spans="2:15" s="38" customFormat="1" x14ac:dyDescent="0.35">
      <c r="B108" s="228">
        <f>VLOOKUP(C108,Companies[],3,FALSE)</f>
        <v>1878581</v>
      </c>
      <c r="C108" s="228" t="s">
        <v>1984</v>
      </c>
      <c r="D108" s="228" t="s">
        <v>1968</v>
      </c>
      <c r="E108" s="228" t="s">
        <v>2131</v>
      </c>
      <c r="F108" s="240" t="s">
        <v>999</v>
      </c>
      <c r="G108" s="38" t="s">
        <v>999</v>
      </c>
      <c r="H108" s="240"/>
      <c r="I108" s="38" t="s">
        <v>1099</v>
      </c>
      <c r="J108" s="308">
        <v>0</v>
      </c>
      <c r="K108" s="240"/>
      <c r="L108" s="228"/>
      <c r="M108" s="228"/>
      <c r="N108" s="228"/>
      <c r="O108" s="240"/>
    </row>
    <row r="109" spans="2:15" s="38" customFormat="1" x14ac:dyDescent="0.35">
      <c r="B109" s="228">
        <f>VLOOKUP(C109,Companies[],3,FALSE)</f>
        <v>15630205</v>
      </c>
      <c r="C109" s="228" t="s">
        <v>1987</v>
      </c>
      <c r="D109" s="228" t="s">
        <v>1970</v>
      </c>
      <c r="E109" s="228" t="s">
        <v>2057</v>
      </c>
      <c r="F109" s="240" t="s">
        <v>999</v>
      </c>
      <c r="G109" s="38" t="s">
        <v>999</v>
      </c>
      <c r="H109" s="240"/>
      <c r="I109" s="38" t="s">
        <v>1099</v>
      </c>
      <c r="J109" s="276">
        <v>7683200</v>
      </c>
      <c r="K109" s="240"/>
      <c r="L109" s="228"/>
      <c r="M109" s="228"/>
      <c r="N109" s="228"/>
      <c r="O109" s="240"/>
    </row>
    <row r="110" spans="2:15" s="38" customFormat="1" x14ac:dyDescent="0.35">
      <c r="B110" s="374" t="str">
        <f>VLOOKUP(C110,Companies[],3,FALSE)</f>
        <v>010070546</v>
      </c>
      <c r="C110" s="228" t="s">
        <v>2115</v>
      </c>
      <c r="D110" s="228" t="s">
        <v>1966</v>
      </c>
      <c r="E110" s="228"/>
      <c r="F110" s="228"/>
      <c r="G110" s="229"/>
      <c r="H110" s="228"/>
      <c r="I110" s="38" t="s">
        <v>1099</v>
      </c>
      <c r="J110" s="276"/>
      <c r="K110" s="228"/>
      <c r="L110" s="228"/>
      <c r="M110" s="228"/>
      <c r="N110" s="228"/>
      <c r="O110" s="240"/>
    </row>
    <row r="111" spans="2:15" s="38" customFormat="1" x14ac:dyDescent="0.35">
      <c r="B111" s="374" t="str">
        <f>VLOOKUP(C111,Companies[],3,FALSE)</f>
        <v>010070546</v>
      </c>
      <c r="C111" s="228" t="s">
        <v>2115</v>
      </c>
      <c r="D111" s="228" t="s">
        <v>1966</v>
      </c>
      <c r="E111" s="228" t="s">
        <v>2126</v>
      </c>
      <c r="F111" s="228" t="s">
        <v>999</v>
      </c>
      <c r="G111" s="229" t="s">
        <v>999</v>
      </c>
      <c r="H111" s="228"/>
      <c r="I111" s="38" t="s">
        <v>1099</v>
      </c>
      <c r="J111" s="276">
        <v>5191215</v>
      </c>
      <c r="K111" s="228"/>
      <c r="L111" s="228"/>
      <c r="M111" s="228"/>
      <c r="N111" s="228"/>
      <c r="O111" s="240"/>
    </row>
    <row r="112" spans="2:15" s="38" customFormat="1" x14ac:dyDescent="0.35">
      <c r="B112" s="228" t="str">
        <f>VLOOKUP(C112,Companies[],3,FALSE)</f>
        <v>010070546</v>
      </c>
      <c r="C112" s="228" t="s">
        <v>2115</v>
      </c>
      <c r="D112" s="228" t="s">
        <v>1970</v>
      </c>
      <c r="E112" s="228" t="s">
        <v>2057</v>
      </c>
      <c r="F112" s="228" t="s">
        <v>999</v>
      </c>
      <c r="G112" s="229" t="s">
        <v>999</v>
      </c>
      <c r="H112" s="228"/>
      <c r="I112" s="38" t="s">
        <v>1099</v>
      </c>
      <c r="J112" s="276">
        <v>30192144</v>
      </c>
      <c r="K112" s="228"/>
      <c r="L112" s="228"/>
      <c r="M112" s="228"/>
      <c r="N112" s="228"/>
    </row>
    <row r="113" spans="2:14" s="38" customFormat="1" x14ac:dyDescent="0.35">
      <c r="B113" s="228" t="str">
        <f>VLOOKUP(C113,Companies[],3,FALSE)</f>
        <v>010070546</v>
      </c>
      <c r="C113" s="228" t="s">
        <v>2115</v>
      </c>
      <c r="D113" s="228" t="s">
        <v>2056</v>
      </c>
      <c r="E113" s="228" t="s">
        <v>2032</v>
      </c>
      <c r="F113" s="228" t="s">
        <v>999</v>
      </c>
      <c r="G113" s="229" t="s">
        <v>999</v>
      </c>
      <c r="H113" s="228"/>
      <c r="I113" s="38" t="s">
        <v>1099</v>
      </c>
      <c r="J113" s="230">
        <v>3261975</v>
      </c>
      <c r="K113" s="228"/>
      <c r="L113" s="228"/>
      <c r="M113" s="228"/>
      <c r="N113" s="228"/>
    </row>
    <row r="114" spans="2:14" s="38" customFormat="1" x14ac:dyDescent="0.35">
      <c r="B114" s="374" t="str">
        <f>VLOOKUP(C114,Companies[],3,FALSE)</f>
        <v>016272272</v>
      </c>
      <c r="C114" s="228" t="s">
        <v>2106</v>
      </c>
      <c r="D114" s="228" t="s">
        <v>2054</v>
      </c>
      <c r="E114" s="228" t="s">
        <v>1546</v>
      </c>
      <c r="F114" s="228" t="s">
        <v>999</v>
      </c>
      <c r="G114" s="229" t="s">
        <v>999</v>
      </c>
      <c r="H114" s="228"/>
      <c r="I114" s="38" t="s">
        <v>1099</v>
      </c>
      <c r="J114" s="230">
        <v>37582012</v>
      </c>
      <c r="K114" s="228"/>
      <c r="L114" s="228"/>
      <c r="M114" s="228"/>
      <c r="N114" s="228"/>
    </row>
    <row r="115" spans="2:14" s="38" customFormat="1" x14ac:dyDescent="0.35">
      <c r="B115" s="374" t="str">
        <f>VLOOKUP(C115,Companies[],3,FALSE)</f>
        <v>016272272</v>
      </c>
      <c r="C115" s="228" t="s">
        <v>2106</v>
      </c>
      <c r="D115" s="228" t="s">
        <v>2056</v>
      </c>
      <c r="E115" s="228" t="s">
        <v>2055</v>
      </c>
      <c r="F115" s="228" t="s">
        <v>999</v>
      </c>
      <c r="G115" s="229" t="s">
        <v>999</v>
      </c>
      <c r="H115" s="228"/>
      <c r="I115" s="38" t="s">
        <v>1099</v>
      </c>
      <c r="J115" s="230">
        <v>3100000</v>
      </c>
      <c r="K115" s="228"/>
      <c r="L115" s="228"/>
      <c r="M115" s="228"/>
      <c r="N115" s="228"/>
    </row>
    <row r="116" spans="2:14" s="38" customFormat="1" x14ac:dyDescent="0.35">
      <c r="B116" s="374" t="str">
        <f>VLOOKUP(C116,Companies[],3,FALSE)</f>
        <v>016272272</v>
      </c>
      <c r="C116" s="228" t="s">
        <v>2106</v>
      </c>
      <c r="D116" s="228" t="s">
        <v>1970</v>
      </c>
      <c r="E116" s="228" t="s">
        <v>2057</v>
      </c>
      <c r="F116" s="228" t="s">
        <v>999</v>
      </c>
      <c r="G116" s="229" t="s">
        <v>999</v>
      </c>
      <c r="H116" s="228"/>
      <c r="I116" s="38" t="s">
        <v>1099</v>
      </c>
      <c r="J116" s="230">
        <v>118560322</v>
      </c>
      <c r="K116" s="228"/>
      <c r="L116" s="228"/>
      <c r="M116" s="228"/>
      <c r="N116" s="228"/>
    </row>
    <row r="117" spans="2:14" s="38" customFormat="1" x14ac:dyDescent="0.35">
      <c r="B117" s="374" t="str">
        <f>VLOOKUP(C117,Companies[],3,FALSE)</f>
        <v>016272272</v>
      </c>
      <c r="C117" s="228" t="s">
        <v>2106</v>
      </c>
      <c r="D117" s="228" t="s">
        <v>1974</v>
      </c>
      <c r="E117" s="228" t="s">
        <v>2053</v>
      </c>
      <c r="F117" s="228" t="s">
        <v>999</v>
      </c>
      <c r="G117" s="229" t="s">
        <v>999</v>
      </c>
      <c r="H117" s="228"/>
      <c r="I117" s="38" t="s">
        <v>1099</v>
      </c>
      <c r="J117" s="230">
        <v>3488000</v>
      </c>
      <c r="K117" s="228"/>
      <c r="L117" s="228"/>
      <c r="M117" s="228"/>
      <c r="N117" s="228"/>
    </row>
    <row r="118" spans="2:14" s="38" customFormat="1" x14ac:dyDescent="0.35">
      <c r="B118" s="374" t="str">
        <f>VLOOKUP(C118,Companies[],3,FALSE)</f>
        <v>010-073-960</v>
      </c>
      <c r="C118" s="228" t="s">
        <v>1992</v>
      </c>
      <c r="D118" s="228" t="s">
        <v>1966</v>
      </c>
      <c r="E118" s="228" t="s">
        <v>2004</v>
      </c>
      <c r="F118" s="228" t="s">
        <v>999</v>
      </c>
      <c r="G118" s="229" t="s">
        <v>999</v>
      </c>
      <c r="H118" s="228"/>
      <c r="I118" s="38" t="s">
        <v>1099</v>
      </c>
      <c r="J118" s="230">
        <v>50000</v>
      </c>
      <c r="K118" s="228"/>
      <c r="L118" s="228"/>
      <c r="M118" s="228"/>
      <c r="N118" s="228"/>
    </row>
    <row r="119" spans="2:14" s="38" customFormat="1" x14ac:dyDescent="0.35">
      <c r="B119" s="374" t="str">
        <f>VLOOKUP(C119,Companies[],3,FALSE)</f>
        <v>010-073-960</v>
      </c>
      <c r="C119" s="228" t="s">
        <v>1992</v>
      </c>
      <c r="D119" s="228" t="s">
        <v>1966</v>
      </c>
      <c r="E119" s="228" t="s">
        <v>2052</v>
      </c>
      <c r="F119" s="228" t="s">
        <v>999</v>
      </c>
      <c r="G119" s="229" t="s">
        <v>999</v>
      </c>
      <c r="H119" s="228"/>
      <c r="I119" s="38" t="s">
        <v>1099</v>
      </c>
      <c r="J119" s="230">
        <v>1593365</v>
      </c>
      <c r="K119" s="228"/>
      <c r="L119" s="228"/>
      <c r="M119" s="228"/>
      <c r="N119" s="228"/>
    </row>
    <row r="120" spans="2:14" s="38" customFormat="1" x14ac:dyDescent="0.35">
      <c r="B120" s="374" t="str">
        <f>VLOOKUP(C120,Companies[],3,FALSE)</f>
        <v>010-073-960</v>
      </c>
      <c r="C120" s="228" t="s">
        <v>1992</v>
      </c>
      <c r="D120" s="228" t="s">
        <v>1966</v>
      </c>
      <c r="E120" s="228" t="s">
        <v>2055</v>
      </c>
      <c r="F120" s="228" t="s">
        <v>999</v>
      </c>
      <c r="G120" s="229" t="s">
        <v>999</v>
      </c>
      <c r="H120" s="228"/>
      <c r="I120" s="38" t="s">
        <v>1099</v>
      </c>
      <c r="J120" s="230">
        <v>4831768</v>
      </c>
      <c r="K120" s="228"/>
      <c r="L120" s="228"/>
      <c r="M120" s="228"/>
      <c r="N120" s="228"/>
    </row>
    <row r="121" spans="2:14" s="38" customFormat="1" x14ac:dyDescent="0.35">
      <c r="B121" s="374" t="str">
        <f>VLOOKUP(C121,Companies[],3,FALSE)</f>
        <v>010-073-960</v>
      </c>
      <c r="C121" s="228" t="s">
        <v>1992</v>
      </c>
      <c r="D121" s="228" t="s">
        <v>2054</v>
      </c>
      <c r="E121" s="228" t="s">
        <v>1546</v>
      </c>
      <c r="F121" s="228" t="s">
        <v>999</v>
      </c>
      <c r="G121" s="229" t="s">
        <v>999</v>
      </c>
      <c r="H121" s="228"/>
      <c r="I121" s="38" t="s">
        <v>1099</v>
      </c>
      <c r="J121" s="230">
        <v>39530899</v>
      </c>
      <c r="K121" s="228"/>
      <c r="L121" s="228"/>
      <c r="M121" s="228"/>
      <c r="N121" s="228"/>
    </row>
    <row r="122" spans="2:14" s="38" customFormat="1" x14ac:dyDescent="0.35">
      <c r="B122" s="374" t="str">
        <f>VLOOKUP(C122,Companies[],3,FALSE)</f>
        <v>010-073-960</v>
      </c>
      <c r="C122" s="228" t="s">
        <v>1992</v>
      </c>
      <c r="D122" s="228" t="s">
        <v>2054</v>
      </c>
      <c r="E122" s="228" t="s">
        <v>2030</v>
      </c>
      <c r="F122" s="228" t="s">
        <v>999</v>
      </c>
      <c r="G122" s="229" t="s">
        <v>999</v>
      </c>
      <c r="H122" s="228"/>
      <c r="I122" s="38" t="s">
        <v>1099</v>
      </c>
      <c r="J122" s="230">
        <v>19697600</v>
      </c>
      <c r="K122" s="228"/>
      <c r="L122" s="228"/>
      <c r="M122" s="228"/>
      <c r="N122" s="228"/>
    </row>
    <row r="123" spans="2:14" s="38" customFormat="1" x14ac:dyDescent="0.35">
      <c r="B123" s="374" t="str">
        <f>VLOOKUP(C123,Companies[],3,FALSE)</f>
        <v>010-073-960</v>
      </c>
      <c r="C123" s="228" t="s">
        <v>1992</v>
      </c>
      <c r="D123" s="228" t="s">
        <v>2054</v>
      </c>
      <c r="E123" s="228" t="s">
        <v>2053</v>
      </c>
      <c r="F123" s="228" t="s">
        <v>999</v>
      </c>
      <c r="G123" s="229" t="s">
        <v>999</v>
      </c>
      <c r="H123" s="228"/>
      <c r="I123" s="38" t="s">
        <v>1099</v>
      </c>
      <c r="J123" s="230">
        <v>4110649</v>
      </c>
      <c r="K123" s="228"/>
      <c r="L123" s="228"/>
      <c r="M123" s="228"/>
      <c r="N123" s="228"/>
    </row>
    <row r="124" spans="2:14" s="38" customFormat="1" x14ac:dyDescent="0.35">
      <c r="B124" s="374" t="str">
        <f>VLOOKUP(C124,Companies[],3,FALSE)</f>
        <v>010-073-960</v>
      </c>
      <c r="C124" s="228" t="s">
        <v>1992</v>
      </c>
      <c r="D124" s="228" t="s">
        <v>2056</v>
      </c>
      <c r="E124" s="228" t="s">
        <v>2032</v>
      </c>
      <c r="F124" s="228" t="s">
        <v>999</v>
      </c>
      <c r="G124" s="229" t="s">
        <v>999</v>
      </c>
      <c r="H124" s="228"/>
      <c r="I124" s="38" t="s">
        <v>1099</v>
      </c>
      <c r="J124" s="230">
        <v>1157475</v>
      </c>
      <c r="K124" s="228"/>
      <c r="L124" s="228"/>
      <c r="M124" s="228"/>
      <c r="N124" s="228"/>
    </row>
    <row r="125" spans="2:14" s="38" customFormat="1" x14ac:dyDescent="0.35">
      <c r="B125" s="374" t="str">
        <f>VLOOKUP(C125,Companies[],3,FALSE)</f>
        <v>010-073-960</v>
      </c>
      <c r="C125" s="228" t="s">
        <v>1992</v>
      </c>
      <c r="D125" s="228" t="s">
        <v>1970</v>
      </c>
      <c r="E125" s="228" t="s">
        <v>2057</v>
      </c>
      <c r="F125" s="228" t="s">
        <v>999</v>
      </c>
      <c r="G125" s="229" t="s">
        <v>999</v>
      </c>
      <c r="H125" s="228"/>
      <c r="I125" s="38" t="s">
        <v>1099</v>
      </c>
      <c r="J125" s="230">
        <v>53946965</v>
      </c>
      <c r="K125" s="228"/>
      <c r="L125" s="228"/>
      <c r="M125" s="228"/>
      <c r="N125" s="228"/>
    </row>
    <row r="126" spans="2:14" s="38" customFormat="1" x14ac:dyDescent="0.35">
      <c r="B126" s="374" t="str">
        <f>VLOOKUP(C126,Companies[],3,FALSE)</f>
        <v>010-073-960</v>
      </c>
      <c r="C126" s="228" t="s">
        <v>1992</v>
      </c>
      <c r="D126" s="228" t="s">
        <v>1974</v>
      </c>
      <c r="E126" s="228" t="s">
        <v>2130</v>
      </c>
      <c r="F126" s="228" t="s">
        <v>999</v>
      </c>
      <c r="G126" s="229" t="s">
        <v>999</v>
      </c>
      <c r="H126" s="228"/>
      <c r="I126" s="38" t="s">
        <v>1099</v>
      </c>
      <c r="J126" s="230">
        <v>64400</v>
      </c>
      <c r="K126" s="228"/>
      <c r="L126" s="228"/>
      <c r="M126" s="228"/>
      <c r="N126" s="228"/>
    </row>
    <row r="127" spans="2:14" s="38" customFormat="1" x14ac:dyDescent="0.35">
      <c r="B127" s="374" t="str">
        <f>VLOOKUP(C127,Companies[],3,FALSE)</f>
        <v>010-073-960</v>
      </c>
      <c r="C127" s="228" t="s">
        <v>1992</v>
      </c>
      <c r="D127" s="228" t="s">
        <v>1974</v>
      </c>
      <c r="E127" s="228" t="s">
        <v>2053</v>
      </c>
      <c r="F127" s="228" t="s">
        <v>999</v>
      </c>
      <c r="G127" s="229" t="s">
        <v>999</v>
      </c>
      <c r="H127" s="228"/>
      <c r="I127" s="38" t="s">
        <v>1099</v>
      </c>
      <c r="J127" s="230">
        <v>7375680</v>
      </c>
      <c r="K127" s="228"/>
      <c r="L127" s="228"/>
      <c r="M127" s="228"/>
      <c r="N127" s="228"/>
    </row>
    <row r="128" spans="2:14" s="38" customFormat="1" x14ac:dyDescent="0.35">
      <c r="B128" s="374" t="str">
        <f>VLOOKUP(C128,Companies[],3,FALSE)</f>
        <v>010-073-960</v>
      </c>
      <c r="C128" s="228" t="s">
        <v>1992</v>
      </c>
      <c r="D128" s="228"/>
      <c r="E128" s="228"/>
      <c r="F128" s="228"/>
      <c r="G128" s="229"/>
      <c r="H128" s="228"/>
      <c r="I128" s="228"/>
      <c r="J128" s="230"/>
      <c r="K128" s="228"/>
      <c r="L128" s="228"/>
      <c r="M128" s="228"/>
      <c r="N128" s="228"/>
    </row>
    <row r="129" spans="2:14" s="38" customFormat="1" x14ac:dyDescent="0.35">
      <c r="B129" s="374" t="e">
        <f>VLOOKUP(C129,Companies[],3,FALSE)</f>
        <v>#N/A</v>
      </c>
      <c r="C129" s="228"/>
      <c r="D129" s="228"/>
      <c r="E129" s="228"/>
      <c r="F129" s="228"/>
      <c r="G129" s="229"/>
      <c r="H129" s="228"/>
      <c r="I129" s="228"/>
      <c r="J129" s="230"/>
      <c r="K129" s="228"/>
      <c r="L129" s="228"/>
      <c r="M129" s="228"/>
      <c r="N129" s="228"/>
    </row>
    <row r="130" spans="2:14" s="38" customFormat="1" x14ac:dyDescent="0.35">
      <c r="B130" s="228" t="e">
        <f>VLOOKUP(C130,Companies[],3,FALSE)</f>
        <v>#N/A</v>
      </c>
      <c r="C130" s="228"/>
      <c r="D130" s="228"/>
      <c r="E130" s="228"/>
      <c r="F130" s="228"/>
      <c r="G130" s="229"/>
      <c r="H130" s="228"/>
      <c r="I130" s="228"/>
      <c r="J130" s="230"/>
      <c r="K130" s="228"/>
      <c r="L130" s="228"/>
      <c r="M130" s="228"/>
      <c r="N130" s="228"/>
    </row>
    <row r="131" spans="2:14" s="38" customFormat="1" x14ac:dyDescent="0.35">
      <c r="B131" s="173" t="str">
        <f>VLOOKUP(C131,Companies[],3,FALSE)</f>
        <v>&lt;Use Legal Entity Identifier if available&gt;</v>
      </c>
      <c r="C131" s="173" t="s">
        <v>1574</v>
      </c>
      <c r="H131" s="173"/>
      <c r="J131" s="172"/>
    </row>
    <row r="132" spans="2:14" s="38" customFormat="1" ht="15.6" thickBot="1" x14ac:dyDescent="0.4">
      <c r="B132" s="228"/>
      <c r="C132" s="228"/>
      <c r="D132" s="228"/>
      <c r="E132" s="228"/>
      <c r="F132" s="228"/>
      <c r="G132" s="238"/>
      <c r="H132" s="228"/>
      <c r="I132" s="228"/>
      <c r="J132" s="239">
        <f>SUBTOTAL(109,Table10[Revenue value])</f>
        <v>58130952524.220001</v>
      </c>
      <c r="K132" s="228"/>
      <c r="L132" s="228"/>
      <c r="M132" s="228"/>
      <c r="N132" s="228"/>
    </row>
    <row r="133" spans="2:14" s="38" customFormat="1" ht="15.6" thickBot="1" x14ac:dyDescent="0.4">
      <c r="G133" s="174"/>
      <c r="H133" s="175" t="s">
        <v>1955</v>
      </c>
      <c r="I133" s="176"/>
      <c r="J133" s="378">
        <f>SUMIF(Table10[Reporting currency],"USD",Table10[Revenue value])+(IFERROR(SUMIF(Table10[Reporting currency],"&lt;&gt;USD",Table10[Revenue value])/'Part 1 - About'!$E$46,0))</f>
        <v>278805527.69410074</v>
      </c>
    </row>
    <row r="134" spans="2:14" s="38" customFormat="1" ht="15.6" thickBot="1" x14ac:dyDescent="0.4">
      <c r="G134" s="174"/>
      <c r="H134" s="221"/>
      <c r="I134" s="221"/>
      <c r="J134" s="222"/>
    </row>
    <row r="135" spans="2:14" s="38" customFormat="1" ht="16.8" thickBot="1" x14ac:dyDescent="0.4">
      <c r="G135" s="174"/>
      <c r="H135" s="219" t="str">
        <f>"Total in "&amp;'Part 1 - About'!$E$45</f>
        <v>Total in GYD</v>
      </c>
      <c r="I135" s="176"/>
      <c r="J135" s="378">
        <f>IF('Part 1 - About'!$E$45="USD",0,SUMIF(Table10[Reporting currency],'Part 1 - About'!$E$45,Table10[Revenue value]))+(IFERROR(SUMIF(Table10[Reporting currency],"USD",Table10[Revenue value])*'Part 1 - About'!$E$46,0))</f>
        <v>58130926524.220001</v>
      </c>
    </row>
    <row r="136" spans="2:14" s="38" customFormat="1" x14ac:dyDescent="0.35"/>
    <row r="137" spans="2:14" ht="23.25" customHeight="1" x14ac:dyDescent="0.35">
      <c r="C137" s="364" t="s">
        <v>1566</v>
      </c>
      <c r="D137" s="364"/>
      <c r="E137" s="364"/>
      <c r="F137" s="364"/>
      <c r="G137" s="364"/>
      <c r="H137" s="364"/>
      <c r="I137" s="364"/>
      <c r="J137" s="364"/>
      <c r="K137" s="364"/>
      <c r="L137" s="364"/>
      <c r="M137" s="364"/>
      <c r="N137" s="364"/>
    </row>
    <row r="138" spans="2:14" s="38" customFormat="1" x14ac:dyDescent="0.35">
      <c r="C138" s="365" t="s">
        <v>1567</v>
      </c>
      <c r="D138" s="365"/>
      <c r="E138" s="365"/>
      <c r="F138" s="365"/>
      <c r="G138" s="365"/>
      <c r="H138" s="365"/>
      <c r="I138" s="365"/>
      <c r="J138" s="365"/>
      <c r="K138" s="365"/>
      <c r="L138" s="365"/>
      <c r="M138" s="365"/>
      <c r="N138" s="365"/>
    </row>
    <row r="139" spans="2:14" s="38" customFormat="1" x14ac:dyDescent="0.35">
      <c r="C139" s="183"/>
      <c r="D139" s="233" t="s">
        <v>1436</v>
      </c>
      <c r="E139" s="233" t="s">
        <v>1499</v>
      </c>
      <c r="F139" s="233" t="s">
        <v>1436</v>
      </c>
      <c r="G139" s="236" t="s">
        <v>1437</v>
      </c>
      <c r="H139" s="233" t="s">
        <v>1006</v>
      </c>
      <c r="I139" s="183"/>
      <c r="J139" s="183"/>
      <c r="K139" s="183"/>
      <c r="L139" s="183"/>
      <c r="M139" s="183"/>
      <c r="N139" s="183"/>
    </row>
    <row r="140" spans="2:14" s="38" customFormat="1" x14ac:dyDescent="0.35">
      <c r="C140" s="183" t="s">
        <v>1556</v>
      </c>
      <c r="D140" s="231" t="s">
        <v>2115</v>
      </c>
      <c r="E140" s="231" t="s">
        <v>1966</v>
      </c>
      <c r="F140" s="231" t="s">
        <v>1563</v>
      </c>
      <c r="G140" s="366">
        <v>87548526</v>
      </c>
      <c r="H140" s="183"/>
      <c r="I140" s="261" t="s">
        <v>1099</v>
      </c>
      <c r="J140" s="183"/>
      <c r="K140" s="183"/>
      <c r="L140" s="183"/>
      <c r="M140" s="183"/>
      <c r="N140" s="183"/>
    </row>
    <row r="141" spans="2:14" s="38" customFormat="1" x14ac:dyDescent="0.35">
      <c r="C141" s="183" t="s">
        <v>1557</v>
      </c>
      <c r="D141" s="231" t="s">
        <v>2023</v>
      </c>
      <c r="E141" s="231" t="s">
        <v>1966</v>
      </c>
      <c r="F141" s="231" t="s">
        <v>1563</v>
      </c>
      <c r="G141" s="366">
        <v>200261257</v>
      </c>
      <c r="H141" s="183"/>
      <c r="I141" s="261" t="s">
        <v>1099</v>
      </c>
      <c r="J141" s="183"/>
      <c r="K141" s="183"/>
      <c r="L141" s="183"/>
      <c r="M141" s="183"/>
      <c r="N141" s="183"/>
    </row>
    <row r="142" spans="2:14" s="38" customFormat="1" x14ac:dyDescent="0.35">
      <c r="C142" s="183" t="s">
        <v>1559</v>
      </c>
      <c r="D142" s="231" t="s">
        <v>1994</v>
      </c>
      <c r="E142" s="231" t="s">
        <v>1966</v>
      </c>
      <c r="F142" s="231" t="s">
        <v>1563</v>
      </c>
      <c r="G142" s="366">
        <v>630320</v>
      </c>
      <c r="H142" s="183"/>
      <c r="I142" s="261" t="s">
        <v>1099</v>
      </c>
      <c r="J142" s="380">
        <f>Table10[[#Totals],[Revenue value]]-J135</f>
        <v>26000</v>
      </c>
      <c r="K142" s="183"/>
      <c r="L142" s="183"/>
      <c r="M142" s="183"/>
      <c r="N142" s="183"/>
    </row>
    <row r="143" spans="2:14" s="38" customFormat="1" x14ac:dyDescent="0.35">
      <c r="C143" s="183" t="s">
        <v>2024</v>
      </c>
      <c r="D143" s="231" t="s">
        <v>1994</v>
      </c>
      <c r="E143" s="231" t="s">
        <v>1966</v>
      </c>
      <c r="F143" s="231" t="s">
        <v>2005</v>
      </c>
      <c r="G143" s="366">
        <v>37567098</v>
      </c>
      <c r="H143" s="183"/>
      <c r="I143" s="261" t="s">
        <v>1099</v>
      </c>
      <c r="J143" s="183"/>
      <c r="K143" s="183"/>
      <c r="L143" s="183"/>
      <c r="M143" s="183"/>
      <c r="N143" s="183"/>
    </row>
    <row r="144" spans="2:14" s="38" customFormat="1" x14ac:dyDescent="0.35">
      <c r="C144" s="183" t="s">
        <v>2025</v>
      </c>
      <c r="D144" s="231" t="s">
        <v>2038</v>
      </c>
      <c r="E144" s="235" t="s">
        <v>1966</v>
      </c>
      <c r="F144" s="235" t="s">
        <v>1563</v>
      </c>
      <c r="G144" s="366">
        <v>258096120</v>
      </c>
      <c r="H144" s="183"/>
      <c r="I144" s="261" t="s">
        <v>1099</v>
      </c>
      <c r="J144" s="183"/>
      <c r="K144" s="183"/>
      <c r="L144" s="183"/>
      <c r="M144" s="183"/>
      <c r="N144" s="183"/>
    </row>
    <row r="145" spans="3:14" s="38" customFormat="1" x14ac:dyDescent="0.35">
      <c r="C145" s="183" t="s">
        <v>2026</v>
      </c>
      <c r="D145" s="231" t="s">
        <v>2038</v>
      </c>
      <c r="E145" s="235" t="s">
        <v>1966</v>
      </c>
      <c r="F145" s="235" t="s">
        <v>1564</v>
      </c>
      <c r="G145" s="366">
        <v>353220</v>
      </c>
      <c r="H145" s="183"/>
      <c r="I145" s="261" t="s">
        <v>1099</v>
      </c>
      <c r="J145" s="183"/>
      <c r="K145" s="183"/>
      <c r="L145" s="183"/>
      <c r="M145" s="183"/>
      <c r="N145" s="183"/>
    </row>
    <row r="146" spans="3:14" s="38" customFormat="1" x14ac:dyDescent="0.35">
      <c r="C146" s="183" t="s">
        <v>2027</v>
      </c>
      <c r="D146" s="231" t="s">
        <v>2039</v>
      </c>
      <c r="E146" s="235" t="s">
        <v>1966</v>
      </c>
      <c r="F146" s="235" t="s">
        <v>1563</v>
      </c>
      <c r="G146" s="366">
        <v>1565702</v>
      </c>
      <c r="H146" s="183"/>
      <c r="I146" s="261" t="s">
        <v>1099</v>
      </c>
      <c r="J146" s="183"/>
      <c r="K146" s="183"/>
      <c r="L146" s="183"/>
      <c r="M146" s="183"/>
      <c r="N146" s="183"/>
    </row>
    <row r="147" spans="3:14" s="38" customFormat="1" x14ac:dyDescent="0.35">
      <c r="C147" s="183" t="s">
        <v>2028</v>
      </c>
      <c r="D147" s="231" t="s">
        <v>1997</v>
      </c>
      <c r="E147" s="235" t="s">
        <v>1966</v>
      </c>
      <c r="F147" s="235" t="s">
        <v>1563</v>
      </c>
      <c r="G147" s="366">
        <v>1040626</v>
      </c>
      <c r="H147" s="183"/>
      <c r="I147" s="261" t="s">
        <v>1099</v>
      </c>
      <c r="J147" s="183"/>
      <c r="K147" s="183"/>
      <c r="L147" s="183"/>
      <c r="M147" s="183"/>
      <c r="N147" s="183"/>
    </row>
    <row r="148" spans="3:14" s="38" customFormat="1" x14ac:dyDescent="0.35">
      <c r="C148" s="183" t="s">
        <v>2029</v>
      </c>
      <c r="D148" s="231" t="s">
        <v>2182</v>
      </c>
      <c r="E148" s="235" t="s">
        <v>1966</v>
      </c>
      <c r="F148" s="235" t="s">
        <v>2005</v>
      </c>
      <c r="G148" s="366">
        <v>7408375</v>
      </c>
      <c r="H148" s="183"/>
      <c r="I148" s="261"/>
      <c r="J148" s="183"/>
      <c r="K148" s="183"/>
      <c r="L148" s="183"/>
      <c r="M148" s="183"/>
      <c r="N148" s="183"/>
    </row>
    <row r="149" spans="3:14" s="38" customFormat="1" x14ac:dyDescent="0.35">
      <c r="C149" s="183" t="s">
        <v>2040</v>
      </c>
      <c r="D149" s="231" t="s">
        <v>1998</v>
      </c>
      <c r="E149" s="231" t="s">
        <v>1966</v>
      </c>
      <c r="F149" s="231" t="s">
        <v>1563</v>
      </c>
      <c r="G149" s="366">
        <v>253973</v>
      </c>
      <c r="H149" s="183"/>
      <c r="I149" s="261" t="s">
        <v>1099</v>
      </c>
      <c r="J149" s="183"/>
      <c r="K149" s="183"/>
      <c r="L149" s="183"/>
      <c r="M149" s="183"/>
      <c r="N149" s="183"/>
    </row>
    <row r="150" spans="3:14" s="38" customFormat="1" x14ac:dyDescent="0.35">
      <c r="C150" s="183" t="s">
        <v>2041</v>
      </c>
      <c r="D150" s="231" t="s">
        <v>1998</v>
      </c>
      <c r="E150" s="231" t="s">
        <v>1966</v>
      </c>
      <c r="F150" s="231" t="s">
        <v>2005</v>
      </c>
      <c r="G150" s="366">
        <v>2551747</v>
      </c>
      <c r="H150" s="183"/>
      <c r="I150" s="261" t="s">
        <v>1099</v>
      </c>
      <c r="J150" s="183"/>
      <c r="K150" s="183"/>
      <c r="L150" s="183"/>
      <c r="M150" s="183"/>
      <c r="N150" s="183"/>
    </row>
    <row r="151" spans="3:14" s="38" customFormat="1" x14ac:dyDescent="0.35">
      <c r="C151" s="183" t="s">
        <v>2042</v>
      </c>
      <c r="D151" s="231" t="s">
        <v>1975</v>
      </c>
      <c r="E151" s="235" t="s">
        <v>1966</v>
      </c>
      <c r="F151" s="235" t="s">
        <v>1563</v>
      </c>
      <c r="G151" s="366">
        <v>6006056745</v>
      </c>
      <c r="H151" s="183"/>
      <c r="I151" s="261" t="s">
        <v>1099</v>
      </c>
      <c r="J151" s="183"/>
      <c r="K151" s="183"/>
      <c r="L151" s="183"/>
      <c r="M151" s="183"/>
      <c r="N151" s="183"/>
    </row>
    <row r="152" spans="3:14" s="38" customFormat="1" x14ac:dyDescent="0.35">
      <c r="C152" s="183" t="s">
        <v>2043</v>
      </c>
      <c r="D152" s="231" t="s">
        <v>1975</v>
      </c>
      <c r="E152" s="235" t="s">
        <v>1966</v>
      </c>
      <c r="F152" s="235" t="s">
        <v>1564</v>
      </c>
      <c r="G152" s="366">
        <v>40522815224</v>
      </c>
      <c r="H152" s="183"/>
      <c r="I152" s="261" t="s">
        <v>1099</v>
      </c>
      <c r="J152" s="183"/>
      <c r="K152" s="183"/>
      <c r="L152" s="183"/>
      <c r="M152" s="183"/>
      <c r="N152" s="183"/>
    </row>
    <row r="153" spans="3:14" s="38" customFormat="1" x14ac:dyDescent="0.35">
      <c r="C153" s="183" t="s">
        <v>2044</v>
      </c>
      <c r="D153" s="231" t="s">
        <v>1976</v>
      </c>
      <c r="E153" s="235" t="s">
        <v>1966</v>
      </c>
      <c r="F153" s="235" t="s">
        <v>1563</v>
      </c>
      <c r="G153" s="366">
        <v>18000611</v>
      </c>
      <c r="H153" s="183"/>
      <c r="I153" s="261" t="s">
        <v>1099</v>
      </c>
      <c r="J153" s="183"/>
      <c r="K153" s="183"/>
      <c r="L153" s="183"/>
      <c r="M153" s="183"/>
      <c r="N153" s="183"/>
    </row>
    <row r="154" spans="3:14" s="38" customFormat="1" x14ac:dyDescent="0.35">
      <c r="C154" s="183" t="s">
        <v>2045</v>
      </c>
      <c r="D154" s="231" t="s">
        <v>1977</v>
      </c>
      <c r="E154" s="235" t="s">
        <v>1966</v>
      </c>
      <c r="F154" s="235" t="s">
        <v>1563</v>
      </c>
      <c r="G154" s="366">
        <v>27702882</v>
      </c>
      <c r="H154" s="183"/>
      <c r="I154" s="261" t="s">
        <v>1099</v>
      </c>
      <c r="J154" s="183"/>
      <c r="K154" s="183"/>
      <c r="L154" s="183"/>
      <c r="M154" s="183"/>
      <c r="N154" s="183"/>
    </row>
    <row r="155" spans="3:14" s="38" customFormat="1" x14ac:dyDescent="0.35">
      <c r="C155" s="183" t="s">
        <v>2046</v>
      </c>
      <c r="D155" s="231" t="s">
        <v>2134</v>
      </c>
      <c r="E155" s="235" t="s">
        <v>1966</v>
      </c>
      <c r="F155" s="235" t="s">
        <v>1563</v>
      </c>
      <c r="G155" s="366">
        <v>3351862</v>
      </c>
      <c r="H155" s="183"/>
      <c r="I155" s="261" t="s">
        <v>1099</v>
      </c>
      <c r="J155" s="183"/>
      <c r="K155" s="183"/>
      <c r="L155" s="183"/>
      <c r="M155" s="183"/>
      <c r="N155" s="183"/>
    </row>
    <row r="156" spans="3:14" s="38" customFormat="1" x14ac:dyDescent="0.35">
      <c r="C156" s="183" t="s">
        <v>2047</v>
      </c>
      <c r="D156" s="231" t="s">
        <v>2134</v>
      </c>
      <c r="E156" s="235" t="s">
        <v>1966</v>
      </c>
      <c r="F156" s="235" t="s">
        <v>1564</v>
      </c>
      <c r="G156" s="366">
        <v>209895</v>
      </c>
      <c r="H156" s="183"/>
      <c r="I156" s="261" t="s">
        <v>1099</v>
      </c>
      <c r="J156" s="183"/>
      <c r="K156" s="183"/>
      <c r="L156" s="183"/>
      <c r="M156" s="183"/>
      <c r="N156" s="183"/>
    </row>
    <row r="157" spans="3:14" s="38" customFormat="1" x14ac:dyDescent="0.35">
      <c r="C157" s="183" t="s">
        <v>2048</v>
      </c>
      <c r="D157" s="231" t="s">
        <v>1980</v>
      </c>
      <c r="E157" s="235" t="s">
        <v>1966</v>
      </c>
      <c r="F157" s="235" t="s">
        <v>1563</v>
      </c>
      <c r="G157" s="366">
        <v>23289965</v>
      </c>
      <c r="H157" s="183"/>
      <c r="I157" s="261" t="s">
        <v>1099</v>
      </c>
      <c r="J157" s="183"/>
      <c r="K157" s="183"/>
      <c r="L157" s="183"/>
      <c r="M157" s="183"/>
      <c r="N157" s="183"/>
    </row>
    <row r="158" spans="3:14" s="38" customFormat="1" x14ac:dyDescent="0.35">
      <c r="C158" s="183" t="s">
        <v>2049</v>
      </c>
      <c r="D158" s="231" t="s">
        <v>1987</v>
      </c>
      <c r="E158" s="235" t="s">
        <v>1966</v>
      </c>
      <c r="F158" s="235" t="s">
        <v>1563</v>
      </c>
      <c r="G158" s="366">
        <v>152559553</v>
      </c>
      <c r="H158" s="183"/>
      <c r="I158" s="261" t="s">
        <v>1099</v>
      </c>
      <c r="J158" s="183"/>
      <c r="K158" s="183"/>
      <c r="L158" s="183"/>
      <c r="M158" s="183"/>
      <c r="N158" s="183"/>
    </row>
    <row r="159" spans="3:14" s="38" customFormat="1" x14ac:dyDescent="0.35">
      <c r="C159" s="183" t="s">
        <v>2174</v>
      </c>
      <c r="D159" s="231" t="s">
        <v>1987</v>
      </c>
      <c r="E159" s="235" t="s">
        <v>1966</v>
      </c>
      <c r="F159" s="235" t="s">
        <v>1564</v>
      </c>
      <c r="G159" s="366">
        <v>6678285</v>
      </c>
      <c r="H159" s="183"/>
      <c r="I159" s="261" t="s">
        <v>1099</v>
      </c>
      <c r="J159" s="183"/>
      <c r="K159" s="183"/>
      <c r="L159" s="183"/>
      <c r="M159" s="183"/>
      <c r="N159" s="183"/>
    </row>
    <row r="160" spans="3:14" s="38" customFormat="1" x14ac:dyDescent="0.35">
      <c r="C160" s="183" t="s">
        <v>2175</v>
      </c>
      <c r="D160" s="231" t="s">
        <v>2173</v>
      </c>
      <c r="E160" s="235" t="s">
        <v>1966</v>
      </c>
      <c r="F160" s="235" t="s">
        <v>1563</v>
      </c>
      <c r="G160" s="366">
        <v>291266007</v>
      </c>
      <c r="H160" s="183"/>
      <c r="I160" s="261" t="s">
        <v>1099</v>
      </c>
      <c r="J160" s="183"/>
      <c r="K160" s="183"/>
      <c r="L160" s="183"/>
      <c r="M160" s="183"/>
      <c r="N160" s="183"/>
    </row>
    <row r="161" spans="3:14" s="38" customFormat="1" x14ac:dyDescent="0.35">
      <c r="C161" s="183" t="s">
        <v>2186</v>
      </c>
      <c r="D161" s="231" t="s">
        <v>2173</v>
      </c>
      <c r="E161" s="235" t="s">
        <v>1966</v>
      </c>
      <c r="F161" s="235" t="s">
        <v>1564</v>
      </c>
      <c r="G161" s="366">
        <v>1816558</v>
      </c>
      <c r="H161" s="183"/>
      <c r="I161" s="261" t="s">
        <v>1099</v>
      </c>
      <c r="J161" s="183"/>
      <c r="K161" s="183"/>
      <c r="L161" s="183"/>
      <c r="M161" s="183"/>
      <c r="N161" s="183"/>
    </row>
    <row r="162" spans="3:14" s="38" customFormat="1" x14ac:dyDescent="0.35">
      <c r="C162" s="183" t="s">
        <v>2187</v>
      </c>
      <c r="D162" s="231" t="s">
        <v>2184</v>
      </c>
      <c r="E162" s="235" t="s">
        <v>1966</v>
      </c>
      <c r="F162" s="235" t="s">
        <v>1563</v>
      </c>
      <c r="G162" s="366">
        <v>121748804</v>
      </c>
      <c r="H162" s="183"/>
      <c r="I162" s="367"/>
      <c r="J162" s="183"/>
      <c r="K162" s="183"/>
      <c r="L162" s="183"/>
      <c r="M162" s="183"/>
      <c r="N162" s="183"/>
    </row>
    <row r="163" spans="3:14" s="38" customFormat="1" x14ac:dyDescent="0.35">
      <c r="C163" s="183" t="s">
        <v>2188</v>
      </c>
      <c r="D163" s="231" t="s">
        <v>2184</v>
      </c>
      <c r="E163" s="235" t="s">
        <v>1966</v>
      </c>
      <c r="F163" s="235" t="s">
        <v>1564</v>
      </c>
      <c r="G163" s="366">
        <v>22347417</v>
      </c>
      <c r="H163" s="183"/>
      <c r="I163" s="367"/>
      <c r="J163" s="183"/>
      <c r="K163" s="183"/>
      <c r="L163" s="183"/>
      <c r="M163" s="183"/>
      <c r="N163" s="183"/>
    </row>
    <row r="164" spans="3:14" s="38" customFormat="1" x14ac:dyDescent="0.35">
      <c r="C164" s="231"/>
      <c r="D164" s="231"/>
      <c r="E164" s="183"/>
      <c r="F164" s="183"/>
      <c r="G164" s="237">
        <f>SUM(G140:G163)</f>
        <v>47795120772</v>
      </c>
      <c r="H164" s="234"/>
      <c r="I164" s="183"/>
      <c r="J164" s="183"/>
      <c r="K164" s="183"/>
      <c r="L164" s="183"/>
      <c r="M164" s="183"/>
      <c r="N164" s="183"/>
    </row>
    <row r="165" spans="3:14" s="38" customFormat="1" x14ac:dyDescent="0.35">
      <c r="C165" s="231"/>
      <c r="D165" s="231"/>
      <c r="E165" s="183"/>
      <c r="F165" s="183"/>
      <c r="G165" s="234"/>
      <c r="H165" s="380"/>
      <c r="I165" s="183"/>
      <c r="J165" s="183"/>
      <c r="K165" s="183"/>
      <c r="L165" s="183"/>
      <c r="M165" s="183"/>
      <c r="N165" s="183"/>
    </row>
    <row r="166" spans="3:14" s="38" customFormat="1" x14ac:dyDescent="0.35">
      <c r="C166" s="183"/>
      <c r="D166" s="231"/>
      <c r="E166" s="183"/>
      <c r="F166" s="183"/>
      <c r="G166" s="234"/>
      <c r="H166" s="183"/>
      <c r="I166" s="183"/>
      <c r="J166" s="183"/>
      <c r="K166" s="183"/>
      <c r="L166" s="183"/>
      <c r="M166" s="183"/>
      <c r="N166" s="183"/>
    </row>
    <row r="167" spans="3:14" s="38" customFormat="1" x14ac:dyDescent="0.35">
      <c r="C167" s="183"/>
      <c r="D167" s="231"/>
      <c r="E167" s="183"/>
      <c r="F167" s="183"/>
      <c r="G167" s="234"/>
      <c r="H167" s="183"/>
      <c r="I167" s="183"/>
      <c r="J167" s="183"/>
      <c r="K167" s="183"/>
      <c r="L167" s="183"/>
      <c r="M167" s="183"/>
      <c r="N167" s="183"/>
    </row>
    <row r="168" spans="3:14" s="38" customFormat="1" x14ac:dyDescent="0.35">
      <c r="C168" s="183"/>
      <c r="D168" s="231"/>
      <c r="E168" s="183"/>
      <c r="F168" s="183"/>
      <c r="G168" s="234"/>
      <c r="H168" s="183"/>
      <c r="I168" s="183"/>
      <c r="J168" s="183"/>
      <c r="K168" s="183"/>
      <c r="L168" s="183"/>
      <c r="M168" s="183"/>
      <c r="N168" s="183"/>
    </row>
    <row r="169" spans="3:14" s="38" customFormat="1" x14ac:dyDescent="0.35">
      <c r="C169" s="259"/>
      <c r="D169" s="260" t="s">
        <v>1962</v>
      </c>
      <c r="E169" s="43" t="s">
        <v>1966</v>
      </c>
      <c r="F169" s="280" t="s">
        <v>1563</v>
      </c>
      <c r="G169" s="370">
        <v>65426312</v>
      </c>
      <c r="H169" s="259"/>
      <c r="I169" s="259"/>
      <c r="J169" s="259"/>
      <c r="K169" s="259"/>
      <c r="L169" s="259"/>
      <c r="M169" s="259"/>
      <c r="N169" s="259"/>
    </row>
    <row r="170" spans="3:14" s="38" customFormat="1" x14ac:dyDescent="0.35">
      <c r="C170" s="259"/>
      <c r="D170" s="260" t="s">
        <v>1962</v>
      </c>
      <c r="E170" s="43" t="s">
        <v>1966</v>
      </c>
      <c r="F170" s="43" t="s">
        <v>2050</v>
      </c>
      <c r="G170" s="371">
        <v>18279249</v>
      </c>
      <c r="H170" s="259"/>
      <c r="I170" s="259"/>
      <c r="J170" s="385">
        <f>G164+Table10[[#Totals],[Revenue value]]</f>
        <v>105926073296.22</v>
      </c>
      <c r="K170" s="259"/>
      <c r="L170" s="259"/>
      <c r="M170" s="259"/>
      <c r="N170" s="259"/>
    </row>
    <row r="171" spans="3:14" s="38" customFormat="1" x14ac:dyDescent="0.35">
      <c r="C171" s="259"/>
      <c r="D171" s="260" t="s">
        <v>2051</v>
      </c>
      <c r="E171" s="43" t="s">
        <v>1966</v>
      </c>
      <c r="F171" s="280" t="s">
        <v>1563</v>
      </c>
      <c r="G171" s="372">
        <v>229731265</v>
      </c>
      <c r="H171" s="259"/>
      <c r="I171" s="259"/>
      <c r="J171" s="259"/>
      <c r="K171" s="259"/>
      <c r="L171" s="259"/>
      <c r="M171" s="259"/>
      <c r="N171" s="259"/>
    </row>
    <row r="172" spans="3:14" s="38" customFormat="1" x14ac:dyDescent="0.35">
      <c r="C172" s="259"/>
      <c r="D172" s="260" t="s">
        <v>2051</v>
      </c>
      <c r="E172" s="43" t="s">
        <v>1966</v>
      </c>
      <c r="F172" s="43" t="s">
        <v>2050</v>
      </c>
      <c r="G172" s="373">
        <v>277697596</v>
      </c>
      <c r="H172" s="259"/>
      <c r="I172" s="259"/>
      <c r="J172" s="382">
        <v>105926073296.22</v>
      </c>
      <c r="K172" s="259"/>
      <c r="L172" s="259"/>
      <c r="M172" s="259"/>
      <c r="N172" s="259"/>
    </row>
    <row r="173" spans="3:14" s="38" customFormat="1" x14ac:dyDescent="0.35">
      <c r="C173" s="259"/>
      <c r="D173" s="260"/>
      <c r="E173" s="259"/>
      <c r="F173" s="259"/>
      <c r="G173" s="381">
        <f>SUM(G169:G172)</f>
        <v>591134422</v>
      </c>
      <c r="H173" s="259"/>
      <c r="I173" s="259"/>
      <c r="J173" s="369">
        <f>J172-J170</f>
        <v>0</v>
      </c>
      <c r="K173" s="259"/>
      <c r="L173" s="259"/>
      <c r="M173" s="259"/>
      <c r="N173" s="259"/>
    </row>
    <row r="174" spans="3:14" s="38" customFormat="1" x14ac:dyDescent="0.35">
      <c r="C174" s="259"/>
      <c r="D174" s="260"/>
      <c r="E174" s="259"/>
      <c r="F174" s="259"/>
      <c r="G174" s="383"/>
      <c r="H174" s="259"/>
      <c r="I174" s="259"/>
      <c r="J174" s="379"/>
      <c r="K174" s="259"/>
      <c r="L174" s="259"/>
      <c r="M174" s="259"/>
      <c r="N174" s="259"/>
    </row>
    <row r="175" spans="3:14" s="38" customFormat="1" x14ac:dyDescent="0.35">
      <c r="C175" s="259"/>
      <c r="D175" s="260"/>
      <c r="E175" s="259"/>
      <c r="F175" s="259"/>
      <c r="G175" s="382"/>
      <c r="H175" s="259"/>
      <c r="I175" s="259"/>
      <c r="J175" s="384">
        <f>J172-J170</f>
        <v>0</v>
      </c>
      <c r="K175" s="259"/>
      <c r="L175" s="259"/>
      <c r="M175" s="259"/>
      <c r="N175" s="259"/>
    </row>
    <row r="176" spans="3:14" s="38" customFormat="1" x14ac:dyDescent="0.35">
      <c r="C176" s="362"/>
      <c r="D176" s="362"/>
      <c r="E176" s="362"/>
      <c r="F176" s="362"/>
      <c r="G176" s="362"/>
      <c r="H176" s="362"/>
      <c r="I176" s="362"/>
      <c r="J176" s="362"/>
      <c r="K176" s="362"/>
      <c r="L176" s="362"/>
      <c r="M176" s="362"/>
      <c r="N176" s="362"/>
    </row>
    <row r="177" spans="3:14" s="38" customFormat="1" ht="16.5" customHeight="1" thickBot="1" x14ac:dyDescent="0.4">
      <c r="C177" s="359"/>
      <c r="D177" s="359"/>
      <c r="E177" s="359"/>
      <c r="F177" s="359"/>
      <c r="G177" s="359"/>
      <c r="H177" s="359"/>
      <c r="I177" s="359"/>
      <c r="J177" s="359"/>
      <c r="K177" s="359"/>
      <c r="L177" s="359"/>
      <c r="M177" s="359"/>
      <c r="N177" s="359"/>
    </row>
    <row r="178" spans="3:14" s="38" customFormat="1" x14ac:dyDescent="0.35">
      <c r="C178" s="358"/>
      <c r="D178" s="358"/>
      <c r="E178" s="358"/>
      <c r="F178" s="358"/>
      <c r="G178" s="358"/>
      <c r="H178" s="358"/>
      <c r="I178" s="358"/>
      <c r="J178" s="358"/>
      <c r="K178" s="358"/>
      <c r="L178" s="358"/>
      <c r="M178" s="358"/>
      <c r="N178" s="358"/>
    </row>
    <row r="179" spans="3:14" s="38" customFormat="1" ht="15.6" thickBot="1" x14ac:dyDescent="0.4">
      <c r="C179" s="330" t="s">
        <v>1851</v>
      </c>
      <c r="D179" s="331"/>
      <c r="E179" s="331"/>
      <c r="F179" s="331"/>
      <c r="G179" s="331"/>
      <c r="H179" s="331"/>
      <c r="I179" s="331"/>
      <c r="J179" s="331"/>
      <c r="K179" s="331"/>
      <c r="L179" s="331"/>
      <c r="M179" s="331"/>
      <c r="N179" s="331"/>
    </row>
    <row r="180" spans="3:14" s="38" customFormat="1" x14ac:dyDescent="0.35">
      <c r="C180" s="332" t="s">
        <v>1870</v>
      </c>
      <c r="D180" s="333"/>
      <c r="E180" s="333"/>
      <c r="F180" s="333"/>
      <c r="G180" s="333"/>
      <c r="H180" s="333"/>
      <c r="I180" s="333"/>
      <c r="J180" s="333"/>
      <c r="K180" s="333"/>
      <c r="L180" s="333"/>
      <c r="M180" s="333"/>
      <c r="N180" s="333"/>
    </row>
    <row r="181" spans="3:14" s="38" customFormat="1" ht="15.6" thickBot="1" x14ac:dyDescent="0.4">
      <c r="C181" s="353"/>
      <c r="D181" s="353"/>
      <c r="E181" s="353"/>
      <c r="F181" s="353"/>
      <c r="G181" s="353"/>
      <c r="H181" s="353"/>
      <c r="I181" s="353"/>
      <c r="J181" s="353"/>
      <c r="K181" s="353"/>
      <c r="L181" s="353"/>
      <c r="M181" s="353"/>
      <c r="N181" s="353"/>
    </row>
    <row r="182" spans="3:14" s="38" customFormat="1" x14ac:dyDescent="0.35">
      <c r="C182" s="320" t="s">
        <v>1850</v>
      </c>
      <c r="D182" s="320"/>
      <c r="E182" s="320"/>
      <c r="F182" s="320"/>
      <c r="G182" s="320"/>
      <c r="H182" s="320"/>
      <c r="I182" s="320"/>
      <c r="J182" s="320"/>
      <c r="K182" s="320"/>
      <c r="L182" s="320"/>
      <c r="M182" s="320"/>
      <c r="N182" s="320"/>
    </row>
    <row r="183" spans="3:14" s="38" customFormat="1" ht="15.75" customHeight="1" x14ac:dyDescent="0.35">
      <c r="C183" s="309" t="s">
        <v>1871</v>
      </c>
      <c r="D183" s="309"/>
      <c r="E183" s="309"/>
      <c r="F183" s="309"/>
      <c r="G183" s="309"/>
      <c r="H183" s="309"/>
      <c r="I183" s="309"/>
      <c r="J183" s="309"/>
      <c r="K183" s="309"/>
      <c r="L183" s="309"/>
      <c r="M183" s="309"/>
      <c r="N183" s="309"/>
    </row>
    <row r="184" spans="3:14" s="38" customFormat="1" x14ac:dyDescent="0.35">
      <c r="C184" s="320" t="s">
        <v>1872</v>
      </c>
      <c r="D184" s="320"/>
      <c r="E184" s="320"/>
      <c r="F184" s="320"/>
      <c r="G184" s="320"/>
      <c r="H184" s="320"/>
      <c r="I184" s="320"/>
      <c r="J184" s="320"/>
      <c r="K184" s="320"/>
      <c r="L184" s="320"/>
      <c r="M184" s="320"/>
      <c r="N184" s="320"/>
    </row>
    <row r="187" spans="3:14" x14ac:dyDescent="0.35">
      <c r="J187" s="223"/>
    </row>
    <row r="188" spans="3:14" x14ac:dyDescent="0.35">
      <c r="J188" s="223"/>
      <c r="K188" s="224"/>
    </row>
    <row r="190" spans="3:14" x14ac:dyDescent="0.35">
      <c r="K190" s="224"/>
    </row>
  </sheetData>
  <protectedRanges>
    <protectedRange algorithmName="SHA-512" hashValue="19r0bVvPR7yZA0UiYij7Tv1CBk3noIABvFePbLhCJ4nk3L6A+Fy+RdPPS3STf+a52x4pG2PQK4FAkXK9epnlIA==" saltValue="gQC4yrLvnbJqxYZ0KSEoZA==" spinCount="100000" sqref="C132:D135 F132:H134 F135:G135 D147:D148 B15:D131 H15:H131" name="Government revenues_1"/>
    <protectedRange algorithmName="SHA-512" hashValue="19r0bVvPR7yZA0UiYij7Tv1CBk3noIABvFePbLhCJ4nk3L6A+Fy+RdPPS3STf+a52x4pG2PQK4FAkXK9epnlIA==" saltValue="gQC4yrLvnbJqxYZ0KSEoZA==" spinCount="100000" sqref="I133:I135 I140:I163 I15:I130" name="Government revenues_2"/>
  </protectedRanges>
  <autoFilter ref="B139:N164" xr:uid="{00000000-0001-0000-0400-000000000000}"/>
  <mergeCells count="22">
    <mergeCell ref="C7:N7"/>
    <mergeCell ref="C8:N8"/>
    <mergeCell ref="C9:N9"/>
    <mergeCell ref="C176:N176"/>
    <mergeCell ref="C10:N10"/>
    <mergeCell ref="C11:N11"/>
    <mergeCell ref="C137:N137"/>
    <mergeCell ref="C138:N138"/>
    <mergeCell ref="C2:N2"/>
    <mergeCell ref="C3:N3"/>
    <mergeCell ref="C4:N4"/>
    <mergeCell ref="C5:N5"/>
    <mergeCell ref="C6:N6"/>
    <mergeCell ref="C184:N184"/>
    <mergeCell ref="B13:N13"/>
    <mergeCell ref="C178:N178"/>
    <mergeCell ref="C179:N179"/>
    <mergeCell ref="C180:N180"/>
    <mergeCell ref="C181:N181"/>
    <mergeCell ref="C182:N182"/>
    <mergeCell ref="C183:N183"/>
    <mergeCell ref="C177:N177"/>
  </mergeCells>
  <phoneticPr fontId="74" type="noConversion"/>
  <dataValidations xWindow="1248" yWindow="692" count="13">
    <dataValidation type="textLength" allowBlank="1" showInputMessage="1" showErrorMessage="1" errorTitle="Please do not edit these cells" error="Please do not edit these cells" sqref="C137:N138" xr:uid="{5BD11D2E-7C8F-496F-A0AD-C865F4EBDE8D}">
      <formula1>10000</formula1>
      <formula2>50000</formula2>
    </dataValidation>
    <dataValidation type="textLength" allowBlank="1" showInputMessage="1" showErrorMessage="1" sqref="B1:O14 B177:N184 K133:N136 J133:J134 H136:J136 H134:I134 B133:G136 A1:A184 O132:O184" xr:uid="{FA9D5B36-9236-43A9-B346-F91F9A7BA7B2}">
      <formula1>9999999</formula1>
      <formula2>99999999</formula2>
    </dataValidation>
    <dataValidation type="whole" allowBlank="1" showInputMessage="1" showErrorMessage="1" sqref="H133:I133 H135:I135" xr:uid="{5B7817A7-11FB-42D9-9460-F44DC212A83E}">
      <formula1>1</formula1>
      <formula2>2</formula2>
    </dataValidation>
    <dataValidation type="list" allowBlank="1" showInputMessage="1" showErrorMessage="1" sqref="I140:I163 I15:I130" xr:uid="{D122FD09-F6C9-4F3D-A48A-BB98A1F564D3}">
      <formula1>Currency_code_list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4 E46:E50 E52:E131" xr:uid="{869125D6-CA61-4F7B-AB37-BA3A25D777C0}">
      <formula1>Revenue_stream_list</formula1>
    </dataValidation>
    <dataValidation type="list" showInputMessage="1" showErrorMessage="1" sqref="D147:D148 C15:C131" xr:uid="{BC71062D-446F-42A4-BE9D-DD9B026D011F}">
      <formula1>Companies_list</formula1>
    </dataValidation>
    <dataValidation type="list" allowBlank="1" showInputMessage="1" showErrorMessage="1" sqref="D15:D131" xr:uid="{3D63B995-AC0B-4208-BD62-9C408DE48CDF}">
      <formula1>Government_entities_list</formula1>
    </dataValidation>
    <dataValidation type="list" allowBlank="1" showInputMessage="1" showErrorMessage="1" sqref="B15:B131" xr:uid="{2BF32111-BE6B-4DF0-BCF7-817B9CC3189C}">
      <formula1>Sector_list</formula1>
    </dataValidation>
    <dataValidation type="list" allowBlank="1" showInputMessage="1" showErrorMessage="1" sqref="K15:K131 F15:G131" xr:uid="{6330F492-8F41-4B18-8338-9C60C4BF1F85}">
      <formula1>Simple_options_list</formula1>
    </dataValidation>
    <dataValidation type="list" showInputMessage="1" showErrorMessage="1" sqref="H15:H131" xr:uid="{A6114BF9-8164-40A8-BE5B-291A21E8C59E}">
      <formula1>Projectname</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31"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31"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31" xr:uid="{FE01652F-8EB5-4B64-AB8F-A52C0CC80CED}">
      <formula1>0.1</formula1>
      <formula2>0.2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80:G180" r:id="rId3" display="Give us your feedback or report a conflict in the data! Write to us at  data@eiti.org" xr:uid="{72442048-902D-4FAE-8A16-3DE60997178A}"/>
    <hyperlink ref="C179:G179" r:id="rId4" display="For the latest version of Summary data templates, see  https://eiti.org/summary-data-template" xr:uid="{6CB1C6BB-D004-4D7E-B9D6-5D98569F2D9E}"/>
  </hyperlinks>
  <pageMargins left="0.7" right="0.7" top="0.75" bottom="0.75" header="0.3" footer="0.3"/>
  <pageSetup paperSize="9" orientation="portrait" r:id="rId5"/>
  <customProperties>
    <customPr name="OrphanNamesChecked" r:id="rId6"/>
  </customProperties>
  <tableParts count="1">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77734375" customWidth="1"/>
    <col min="20" max="20" width="10.777343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1472</v>
      </c>
      <c r="AA1" s="1" t="s">
        <v>1575</v>
      </c>
      <c r="AC1" s="1" t="s">
        <v>1581</v>
      </c>
      <c r="AE1" s="1" t="s">
        <v>1836</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1473</v>
      </c>
      <c r="T2" s="1" t="s">
        <v>1471</v>
      </c>
      <c r="U2" s="1" t="s">
        <v>1435</v>
      </c>
      <c r="V2" s="1" t="s">
        <v>1488</v>
      </c>
      <c r="W2" s="1" t="s">
        <v>1489</v>
      </c>
      <c r="X2" s="1" t="s">
        <v>1490</v>
      </c>
      <c r="Y2" s="1" t="s">
        <v>1491</v>
      </c>
      <c r="AA2" s="1" t="s">
        <v>1494</v>
      </c>
      <c r="AC2" t="s">
        <v>1580</v>
      </c>
      <c r="AE2" t="s">
        <v>1841</v>
      </c>
    </row>
    <row r="3" spans="1:31" x14ac:dyDescent="0.3">
      <c r="A3" t="s">
        <v>681</v>
      </c>
      <c r="B3" t="s">
        <v>682</v>
      </c>
      <c r="C3" t="s">
        <v>683</v>
      </c>
      <c r="D3" t="s">
        <v>970</v>
      </c>
      <c r="E3" t="s">
        <v>1199</v>
      </c>
      <c r="F3">
        <v>840</v>
      </c>
      <c r="G3" t="s">
        <v>1200</v>
      </c>
      <c r="I3" t="s">
        <v>1576</v>
      </c>
      <c r="K3" s="6" t="s">
        <v>1954</v>
      </c>
      <c r="N3" s="5" t="s">
        <v>1354</v>
      </c>
      <c r="O3" s="5" t="s">
        <v>1821</v>
      </c>
      <c r="P3" t="s">
        <v>1743</v>
      </c>
      <c r="S3" t="s">
        <v>1522</v>
      </c>
      <c r="T3" t="s">
        <v>1523</v>
      </c>
      <c r="U3" t="s">
        <v>1438</v>
      </c>
      <c r="V3" t="s">
        <v>1474</v>
      </c>
      <c r="W3" t="s">
        <v>1475</v>
      </c>
      <c r="X3" t="s">
        <v>1522</v>
      </c>
      <c r="Y3" t="s">
        <v>1522</v>
      </c>
      <c r="AA3" t="s">
        <v>1495</v>
      </c>
      <c r="AC3" t="s">
        <v>1582</v>
      </c>
      <c r="AE3" t="s">
        <v>1837</v>
      </c>
    </row>
    <row r="4" spans="1:31" x14ac:dyDescent="0.3">
      <c r="A4" t="s">
        <v>6</v>
      </c>
      <c r="B4" t="s">
        <v>7</v>
      </c>
      <c r="C4" t="s">
        <v>8</v>
      </c>
      <c r="D4" t="s">
        <v>739</v>
      </c>
      <c r="E4" t="s">
        <v>1009</v>
      </c>
      <c r="F4">
        <v>971</v>
      </c>
      <c r="G4" t="s">
        <v>1010</v>
      </c>
      <c r="I4" t="s">
        <v>996</v>
      </c>
      <c r="K4" t="s">
        <v>1586</v>
      </c>
      <c r="N4" s="5" t="s">
        <v>1355</v>
      </c>
      <c r="O4" s="5" t="s">
        <v>1786</v>
      </c>
      <c r="P4" t="s">
        <v>1707</v>
      </c>
      <c r="S4" t="s">
        <v>1524</v>
      </c>
      <c r="T4" t="s">
        <v>1525</v>
      </c>
      <c r="U4" t="s">
        <v>1439</v>
      </c>
      <c r="V4" t="s">
        <v>1474</v>
      </c>
      <c r="W4" t="s">
        <v>1475</v>
      </c>
      <c r="X4" t="s">
        <v>1524</v>
      </c>
      <c r="Y4" t="s">
        <v>1524</v>
      </c>
      <c r="AA4" t="s">
        <v>986</v>
      </c>
      <c r="AC4" t="s">
        <v>1583</v>
      </c>
      <c r="AE4" t="s">
        <v>1838</v>
      </c>
    </row>
    <row r="5" spans="1:31" x14ac:dyDescent="0.3">
      <c r="A5" t="s">
        <v>9</v>
      </c>
      <c r="B5" t="s">
        <v>10</v>
      </c>
      <c r="C5" t="s">
        <v>11</v>
      </c>
      <c r="D5" t="s">
        <v>740</v>
      </c>
      <c r="E5" t="s">
        <v>1080</v>
      </c>
      <c r="F5">
        <v>978</v>
      </c>
      <c r="G5" t="s">
        <v>1081</v>
      </c>
      <c r="I5" t="s">
        <v>1001</v>
      </c>
      <c r="K5" t="s">
        <v>1668</v>
      </c>
      <c r="N5" s="5" t="s">
        <v>1356</v>
      </c>
      <c r="O5" s="5" t="s">
        <v>1826</v>
      </c>
      <c r="P5" t="s">
        <v>1748</v>
      </c>
      <c r="S5" t="s">
        <v>1476</v>
      </c>
      <c r="T5" t="s">
        <v>1441</v>
      </c>
      <c r="U5" t="s">
        <v>1440</v>
      </c>
      <c r="V5" t="s">
        <v>1474</v>
      </c>
      <c r="W5" t="s">
        <v>1476</v>
      </c>
      <c r="X5" t="s">
        <v>1476</v>
      </c>
      <c r="Y5" t="s">
        <v>1476</v>
      </c>
      <c r="AA5" t="s">
        <v>987</v>
      </c>
      <c r="AC5" t="s">
        <v>1504</v>
      </c>
      <c r="AE5" t="s">
        <v>1839</v>
      </c>
    </row>
    <row r="6" spans="1:31" x14ac:dyDescent="0.3">
      <c r="A6" t="s">
        <v>12</v>
      </c>
      <c r="B6" t="s">
        <v>13</v>
      </c>
      <c r="C6" t="s">
        <v>14</v>
      </c>
      <c r="D6" t="s">
        <v>741</v>
      </c>
      <c r="E6" t="s">
        <v>1011</v>
      </c>
      <c r="F6">
        <v>8</v>
      </c>
      <c r="G6" t="s">
        <v>1012</v>
      </c>
      <c r="I6" t="s">
        <v>999</v>
      </c>
      <c r="K6" t="s">
        <v>1000</v>
      </c>
      <c r="N6" s="5" t="s">
        <v>1357</v>
      </c>
      <c r="O6" s="5" t="s">
        <v>1801</v>
      </c>
      <c r="P6" t="s">
        <v>1722</v>
      </c>
      <c r="S6" t="s">
        <v>1477</v>
      </c>
      <c r="T6" t="s">
        <v>1443</v>
      </c>
      <c r="U6" t="s">
        <v>1442</v>
      </c>
      <c r="V6" t="s">
        <v>1474</v>
      </c>
      <c r="W6" t="s">
        <v>1477</v>
      </c>
      <c r="X6" t="s">
        <v>1477</v>
      </c>
      <c r="Y6" t="s">
        <v>1477</v>
      </c>
      <c r="AA6" t="s">
        <v>988</v>
      </c>
      <c r="AC6" t="s">
        <v>1584</v>
      </c>
      <c r="AE6" t="s">
        <v>1849</v>
      </c>
    </row>
    <row r="7" spans="1:31" x14ac:dyDescent="0.3">
      <c r="A7" t="s">
        <v>15</v>
      </c>
      <c r="B7" t="s">
        <v>16</v>
      </c>
      <c r="C7" t="s">
        <v>17</v>
      </c>
      <c r="D7" t="s">
        <v>742</v>
      </c>
      <c r="E7" t="s">
        <v>1072</v>
      </c>
      <c r="F7">
        <v>12</v>
      </c>
      <c r="G7" t="s">
        <v>1073</v>
      </c>
      <c r="I7" t="s">
        <v>1000</v>
      </c>
      <c r="K7" t="s">
        <v>1587</v>
      </c>
      <c r="N7" s="5" t="s">
        <v>1358</v>
      </c>
      <c r="O7" s="5" t="s">
        <v>1803</v>
      </c>
      <c r="P7" t="s">
        <v>1724</v>
      </c>
      <c r="S7" t="s">
        <v>1526</v>
      </c>
      <c r="T7" t="s">
        <v>1527</v>
      </c>
      <c r="U7" t="s">
        <v>1444</v>
      </c>
      <c r="V7" t="s">
        <v>1474</v>
      </c>
      <c r="W7" t="s">
        <v>1478</v>
      </c>
      <c r="X7" t="s">
        <v>1526</v>
      </c>
      <c r="Y7" t="s">
        <v>1526</v>
      </c>
      <c r="AA7" t="s">
        <v>1000</v>
      </c>
      <c r="AC7" t="s">
        <v>989</v>
      </c>
      <c r="AE7" t="s">
        <v>989</v>
      </c>
    </row>
    <row r="8" spans="1:31" x14ac:dyDescent="0.3">
      <c r="A8" t="s">
        <v>18</v>
      </c>
      <c r="B8" t="s">
        <v>19</v>
      </c>
      <c r="C8" t="s">
        <v>20</v>
      </c>
      <c r="D8" t="s">
        <v>743</v>
      </c>
      <c r="E8" t="s">
        <v>1199</v>
      </c>
      <c r="F8">
        <v>840</v>
      </c>
      <c r="G8" t="s">
        <v>1200</v>
      </c>
      <c r="N8" s="5" t="s">
        <v>1359</v>
      </c>
      <c r="O8" s="5" t="s">
        <v>1819</v>
      </c>
      <c r="P8" t="s">
        <v>1741</v>
      </c>
      <c r="S8" t="s">
        <v>1528</v>
      </c>
      <c r="T8" t="s">
        <v>1529</v>
      </c>
      <c r="U8" t="s">
        <v>1445</v>
      </c>
      <c r="V8" t="s">
        <v>1474</v>
      </c>
      <c r="W8" t="s">
        <v>1478</v>
      </c>
      <c r="X8" t="s">
        <v>1528</v>
      </c>
      <c r="Y8" t="s">
        <v>1528</v>
      </c>
      <c r="AA8" t="s">
        <v>1496</v>
      </c>
      <c r="AC8" t="s">
        <v>1000</v>
      </c>
    </row>
    <row r="9" spans="1:31" x14ac:dyDescent="0.3">
      <c r="A9" t="s">
        <v>21</v>
      </c>
      <c r="B9" t="s">
        <v>22</v>
      </c>
      <c r="C9" t="s">
        <v>23</v>
      </c>
      <c r="D9" t="s">
        <v>744</v>
      </c>
      <c r="E9" t="s">
        <v>1080</v>
      </c>
      <c r="F9">
        <v>978</v>
      </c>
      <c r="G9" t="s">
        <v>1081</v>
      </c>
      <c r="I9" s="1" t="s">
        <v>1352</v>
      </c>
      <c r="N9" s="5" t="s">
        <v>1360</v>
      </c>
      <c r="O9" s="5" t="s">
        <v>1787</v>
      </c>
      <c r="P9" t="s">
        <v>1708</v>
      </c>
      <c r="S9" t="s">
        <v>1531</v>
      </c>
      <c r="T9" t="s">
        <v>1532</v>
      </c>
      <c r="U9" t="s">
        <v>1446</v>
      </c>
      <c r="V9" t="s">
        <v>1474</v>
      </c>
      <c r="W9" t="s">
        <v>1478</v>
      </c>
      <c r="X9" t="s">
        <v>1530</v>
      </c>
      <c r="Y9" t="s">
        <v>1531</v>
      </c>
      <c r="AA9" t="s">
        <v>989</v>
      </c>
    </row>
    <row r="10" spans="1:31" x14ac:dyDescent="0.3">
      <c r="A10" t="s">
        <v>24</v>
      </c>
      <c r="B10" t="s">
        <v>25</v>
      </c>
      <c r="C10" t="s">
        <v>26</v>
      </c>
      <c r="D10" t="s">
        <v>745</v>
      </c>
      <c r="E10" t="s">
        <v>1017</v>
      </c>
      <c r="F10">
        <v>973</v>
      </c>
      <c r="G10" t="s">
        <v>1018</v>
      </c>
      <c r="I10" s="192" t="s">
        <v>1318</v>
      </c>
      <c r="J10" s="192" t="s">
        <v>1319</v>
      </c>
      <c r="K10" s="193" t="s">
        <v>1006</v>
      </c>
      <c r="N10" s="5" t="s">
        <v>1361</v>
      </c>
      <c r="O10" s="5" t="s">
        <v>1807</v>
      </c>
      <c r="P10" t="s">
        <v>1729</v>
      </c>
      <c r="S10" t="s">
        <v>1533</v>
      </c>
      <c r="T10" t="s">
        <v>1534</v>
      </c>
      <c r="U10" t="s">
        <v>1447</v>
      </c>
      <c r="V10" t="s">
        <v>1474</v>
      </c>
      <c r="W10" t="s">
        <v>1478</v>
      </c>
      <c r="X10" t="s">
        <v>1530</v>
      </c>
      <c r="Y10" t="s">
        <v>1533</v>
      </c>
    </row>
    <row r="11" spans="1:31" x14ac:dyDescent="0.3">
      <c r="A11" t="s">
        <v>27</v>
      </c>
      <c r="B11" t="s">
        <v>28</v>
      </c>
      <c r="C11" t="s">
        <v>29</v>
      </c>
      <c r="D11" t="s">
        <v>746</v>
      </c>
      <c r="E11" t="s">
        <v>1209</v>
      </c>
      <c r="F11">
        <v>951</v>
      </c>
      <c r="G11" t="s">
        <v>1210</v>
      </c>
      <c r="I11" s="2" t="s">
        <v>1007</v>
      </c>
      <c r="J11" s="2">
        <v>784</v>
      </c>
      <c r="K11" s="3" t="s">
        <v>1008</v>
      </c>
      <c r="N11" s="5" t="s">
        <v>1362</v>
      </c>
      <c r="O11" s="5" t="s">
        <v>1769</v>
      </c>
      <c r="P11" t="s">
        <v>1690</v>
      </c>
      <c r="S11" t="s">
        <v>1535</v>
      </c>
      <c r="T11" t="s">
        <v>1536</v>
      </c>
      <c r="U11" t="s">
        <v>1448</v>
      </c>
      <c r="V11" t="s">
        <v>1474</v>
      </c>
      <c r="W11" t="s">
        <v>1478</v>
      </c>
      <c r="X11" t="s">
        <v>1530</v>
      </c>
      <c r="Y11" t="s">
        <v>1535</v>
      </c>
    </row>
    <row r="12" spans="1:31" x14ac:dyDescent="0.3">
      <c r="A12" t="s">
        <v>30</v>
      </c>
      <c r="B12" t="s">
        <v>31</v>
      </c>
      <c r="C12" t="s">
        <v>32</v>
      </c>
      <c r="D12" t="s">
        <v>747</v>
      </c>
      <c r="E12" t="s">
        <v>1209</v>
      </c>
      <c r="F12">
        <v>951</v>
      </c>
      <c r="G12" t="s">
        <v>1210</v>
      </c>
      <c r="I12" s="2" t="s">
        <v>1009</v>
      </c>
      <c r="J12" s="2">
        <v>971</v>
      </c>
      <c r="K12" s="3" t="s">
        <v>1010</v>
      </c>
      <c r="N12" s="5" t="s">
        <v>1363</v>
      </c>
      <c r="O12" s="5" t="s">
        <v>1798</v>
      </c>
      <c r="P12" t="s">
        <v>1719</v>
      </c>
      <c r="S12" t="s">
        <v>1537</v>
      </c>
      <c r="T12" t="s">
        <v>1538</v>
      </c>
      <c r="U12" t="s">
        <v>1449</v>
      </c>
      <c r="V12" t="s">
        <v>1474</v>
      </c>
      <c r="W12" t="s">
        <v>1479</v>
      </c>
      <c r="X12" t="s">
        <v>1537</v>
      </c>
      <c r="Y12" t="s">
        <v>1537</v>
      </c>
    </row>
    <row r="13" spans="1:31" x14ac:dyDescent="0.3">
      <c r="A13" t="s">
        <v>33</v>
      </c>
      <c r="B13" t="s">
        <v>34</v>
      </c>
      <c r="C13" t="s">
        <v>35</v>
      </c>
      <c r="D13" t="s">
        <v>748</v>
      </c>
      <c r="E13" t="s">
        <v>1019</v>
      </c>
      <c r="F13">
        <v>32</v>
      </c>
      <c r="G13" t="s">
        <v>1020</v>
      </c>
      <c r="I13" s="2" t="s">
        <v>1011</v>
      </c>
      <c r="J13" s="2">
        <v>8</v>
      </c>
      <c r="K13" s="3" t="s">
        <v>1012</v>
      </c>
      <c r="N13" s="5" t="s">
        <v>1364</v>
      </c>
      <c r="O13" s="5" t="s">
        <v>1796</v>
      </c>
      <c r="P13" t="s">
        <v>1717</v>
      </c>
      <c r="S13" t="s">
        <v>1539</v>
      </c>
      <c r="T13" t="s">
        <v>1540</v>
      </c>
      <c r="U13" t="s">
        <v>1450</v>
      </c>
      <c r="V13" t="s">
        <v>1474</v>
      </c>
      <c r="W13" t="s">
        <v>1479</v>
      </c>
      <c r="X13" t="s">
        <v>1539</v>
      </c>
      <c r="Y13" t="s">
        <v>1539</v>
      </c>
    </row>
    <row r="14" spans="1:31" x14ac:dyDescent="0.3">
      <c r="A14" t="s">
        <v>36</v>
      </c>
      <c r="B14" t="s">
        <v>37</v>
      </c>
      <c r="C14" t="s">
        <v>38</v>
      </c>
      <c r="D14" t="s">
        <v>749</v>
      </c>
      <c r="E14" t="s">
        <v>1013</v>
      </c>
      <c r="F14">
        <v>51</v>
      </c>
      <c r="G14" t="s">
        <v>1014</v>
      </c>
      <c r="I14" s="2" t="s">
        <v>1013</v>
      </c>
      <c r="J14" s="2">
        <v>51</v>
      </c>
      <c r="K14" s="3" t="s">
        <v>1014</v>
      </c>
      <c r="N14" s="5" t="s">
        <v>1365</v>
      </c>
      <c r="O14" s="5" t="s">
        <v>1822</v>
      </c>
      <c r="P14" t="s">
        <v>1744</v>
      </c>
      <c r="S14" t="s">
        <v>1541</v>
      </c>
      <c r="T14" t="s">
        <v>1542</v>
      </c>
      <c r="U14" t="s">
        <v>1451</v>
      </c>
      <c r="V14" t="s">
        <v>1474</v>
      </c>
      <c r="W14" t="s">
        <v>1479</v>
      </c>
      <c r="X14" t="s">
        <v>1541</v>
      </c>
      <c r="Y14" t="s">
        <v>1541</v>
      </c>
    </row>
    <row r="15" spans="1:31" x14ac:dyDescent="0.3">
      <c r="A15" t="s">
        <v>39</v>
      </c>
      <c r="B15" t="s">
        <v>40</v>
      </c>
      <c r="C15" t="s">
        <v>41</v>
      </c>
      <c r="D15" t="s">
        <v>750</v>
      </c>
      <c r="E15" t="s">
        <v>1023</v>
      </c>
      <c r="F15">
        <v>533</v>
      </c>
      <c r="G15" t="s">
        <v>1024</v>
      </c>
      <c r="I15" s="2" t="s">
        <v>1015</v>
      </c>
      <c r="J15" s="2">
        <v>532</v>
      </c>
      <c r="K15" s="3" t="s">
        <v>1016</v>
      </c>
      <c r="N15" s="5" t="s">
        <v>1366</v>
      </c>
      <c r="O15" s="5" t="s">
        <v>1818</v>
      </c>
      <c r="P15" t="s">
        <v>1740</v>
      </c>
      <c r="S15" t="s">
        <v>1480</v>
      </c>
      <c r="T15" t="s">
        <v>1453</v>
      </c>
      <c r="U15" t="s">
        <v>1452</v>
      </c>
      <c r="V15" t="s">
        <v>1474</v>
      </c>
      <c r="W15" t="s">
        <v>1480</v>
      </c>
      <c r="X15" t="s">
        <v>1480</v>
      </c>
      <c r="Y15" t="s">
        <v>1480</v>
      </c>
    </row>
    <row r="16" spans="1:31" x14ac:dyDescent="0.3">
      <c r="A16" t="s">
        <v>42</v>
      </c>
      <c r="B16" t="s">
        <v>43</v>
      </c>
      <c r="C16" t="s">
        <v>44</v>
      </c>
      <c r="D16" t="s">
        <v>751</v>
      </c>
      <c r="E16" t="s">
        <v>1021</v>
      </c>
      <c r="F16">
        <v>36</v>
      </c>
      <c r="G16" t="s">
        <v>1022</v>
      </c>
      <c r="I16" s="2" t="s">
        <v>1017</v>
      </c>
      <c r="J16" s="2">
        <v>973</v>
      </c>
      <c r="K16" s="3" t="s">
        <v>1018</v>
      </c>
      <c r="N16" s="5" t="s">
        <v>1367</v>
      </c>
      <c r="O16" s="5" t="s">
        <v>1825</v>
      </c>
      <c r="P16" t="s">
        <v>1747</v>
      </c>
      <c r="S16" t="s">
        <v>1482</v>
      </c>
      <c r="T16" t="s">
        <v>1455</v>
      </c>
      <c r="U16" t="s">
        <v>1454</v>
      </c>
      <c r="V16" t="s">
        <v>1481</v>
      </c>
      <c r="W16" t="s">
        <v>1482</v>
      </c>
      <c r="X16" t="s">
        <v>1482</v>
      </c>
      <c r="Y16" t="s">
        <v>1482</v>
      </c>
    </row>
    <row r="17" spans="1:25" x14ac:dyDescent="0.3">
      <c r="A17" t="s">
        <v>45</v>
      </c>
      <c r="B17" t="s">
        <v>46</v>
      </c>
      <c r="C17" t="s">
        <v>47</v>
      </c>
      <c r="D17" t="s">
        <v>752</v>
      </c>
      <c r="E17" t="s">
        <v>1080</v>
      </c>
      <c r="F17">
        <v>978</v>
      </c>
      <c r="G17" t="s">
        <v>1081</v>
      </c>
      <c r="I17" s="2" t="s">
        <v>1019</v>
      </c>
      <c r="J17" s="2">
        <v>32</v>
      </c>
      <c r="K17" s="3" t="s">
        <v>1020</v>
      </c>
      <c r="N17" s="5" t="s">
        <v>1368</v>
      </c>
      <c r="O17" s="5" t="s">
        <v>1792</v>
      </c>
      <c r="P17" t="s">
        <v>1713</v>
      </c>
      <c r="S17" t="s">
        <v>1507</v>
      </c>
      <c r="T17" t="s">
        <v>1543</v>
      </c>
      <c r="U17" t="s">
        <v>1456</v>
      </c>
      <c r="V17" t="s">
        <v>1483</v>
      </c>
      <c r="W17" t="s">
        <v>1484</v>
      </c>
      <c r="X17" t="s">
        <v>1506</v>
      </c>
      <c r="Y17" t="s">
        <v>1507</v>
      </c>
    </row>
    <row r="18" spans="1:25" x14ac:dyDescent="0.3">
      <c r="A18" t="s">
        <v>48</v>
      </c>
      <c r="B18" t="s">
        <v>49</v>
      </c>
      <c r="C18" t="s">
        <v>50</v>
      </c>
      <c r="D18" t="s">
        <v>753</v>
      </c>
      <c r="E18" t="s">
        <v>1025</v>
      </c>
      <c r="F18">
        <v>944</v>
      </c>
      <c r="G18" t="s">
        <v>1026</v>
      </c>
      <c r="I18" s="2" t="s">
        <v>1021</v>
      </c>
      <c r="J18" s="2">
        <v>36</v>
      </c>
      <c r="K18" s="3" t="s">
        <v>1022</v>
      </c>
      <c r="N18" s="5" t="s">
        <v>1369</v>
      </c>
      <c r="O18" s="5" t="s">
        <v>1782</v>
      </c>
      <c r="P18" t="s">
        <v>1703</v>
      </c>
      <c r="S18" t="s">
        <v>1508</v>
      </c>
      <c r="T18" t="s">
        <v>1544</v>
      </c>
      <c r="U18" t="s">
        <v>1457</v>
      </c>
      <c r="V18" t="s">
        <v>1483</v>
      </c>
      <c r="W18" t="s">
        <v>1484</v>
      </c>
      <c r="X18" t="s">
        <v>1506</v>
      </c>
      <c r="Y18" t="s">
        <v>1508</v>
      </c>
    </row>
    <row r="19" spans="1:25" x14ac:dyDescent="0.3">
      <c r="A19" t="s">
        <v>51</v>
      </c>
      <c r="B19" t="s">
        <v>52</v>
      </c>
      <c r="C19" t="s">
        <v>53</v>
      </c>
      <c r="D19" t="s">
        <v>754</v>
      </c>
      <c r="E19" t="s">
        <v>1044</v>
      </c>
      <c r="F19">
        <v>44</v>
      </c>
      <c r="G19" t="s">
        <v>1045</v>
      </c>
      <c r="I19" s="2" t="s">
        <v>1023</v>
      </c>
      <c r="J19" s="2">
        <v>533</v>
      </c>
      <c r="K19" s="3" t="s">
        <v>1024</v>
      </c>
      <c r="N19" s="5" t="s">
        <v>1370</v>
      </c>
      <c r="O19" s="5" t="s">
        <v>1810</v>
      </c>
      <c r="P19" t="s">
        <v>1732</v>
      </c>
      <c r="S19" t="s">
        <v>1509</v>
      </c>
      <c r="T19" t="s">
        <v>1545</v>
      </c>
      <c r="U19" t="s">
        <v>1458</v>
      </c>
      <c r="V19" t="s">
        <v>1483</v>
      </c>
      <c r="W19" t="s">
        <v>1484</v>
      </c>
      <c r="X19" t="s">
        <v>1509</v>
      </c>
      <c r="Y19" t="s">
        <v>1509</v>
      </c>
    </row>
    <row r="20" spans="1:25" x14ac:dyDescent="0.3">
      <c r="A20" t="s">
        <v>54</v>
      </c>
      <c r="B20" t="s">
        <v>55</v>
      </c>
      <c r="C20" t="s">
        <v>56</v>
      </c>
      <c r="D20" t="s">
        <v>755</v>
      </c>
      <c r="E20" t="s">
        <v>1033</v>
      </c>
      <c r="F20">
        <v>48</v>
      </c>
      <c r="G20" t="s">
        <v>1034</v>
      </c>
      <c r="I20" s="2" t="s">
        <v>1025</v>
      </c>
      <c r="J20" s="2">
        <v>944</v>
      </c>
      <c r="K20" s="3" t="s">
        <v>1026</v>
      </c>
      <c r="N20" s="5" t="s">
        <v>1371</v>
      </c>
      <c r="O20" s="5" t="s">
        <v>1778</v>
      </c>
      <c r="P20" t="s">
        <v>1699</v>
      </c>
      <c r="S20" t="s">
        <v>1511</v>
      </c>
      <c r="T20" t="s">
        <v>1546</v>
      </c>
      <c r="U20" t="s">
        <v>1459</v>
      </c>
      <c r="V20" t="s">
        <v>1483</v>
      </c>
      <c r="W20" t="s">
        <v>1484</v>
      </c>
      <c r="X20" t="s">
        <v>1510</v>
      </c>
      <c r="Y20" t="s">
        <v>1511</v>
      </c>
    </row>
    <row r="21" spans="1:25" x14ac:dyDescent="0.3">
      <c r="A21" t="s">
        <v>57</v>
      </c>
      <c r="B21" t="s">
        <v>58</v>
      </c>
      <c r="C21" t="s">
        <v>59</v>
      </c>
      <c r="D21" t="s">
        <v>756</v>
      </c>
      <c r="E21" t="s">
        <v>1030</v>
      </c>
      <c r="F21">
        <v>50</v>
      </c>
      <c r="G21" t="s">
        <v>1031</v>
      </c>
      <c r="I21" s="2" t="s">
        <v>1027</v>
      </c>
      <c r="J21" s="2">
        <v>977</v>
      </c>
      <c r="K21" s="3" t="s">
        <v>1028</v>
      </c>
      <c r="N21" s="5" t="s">
        <v>1372</v>
      </c>
      <c r="O21" s="5" t="s">
        <v>1802</v>
      </c>
      <c r="P21" t="s">
        <v>1723</v>
      </c>
      <c r="S21" t="s">
        <v>1512</v>
      </c>
      <c r="T21" t="s">
        <v>1547</v>
      </c>
      <c r="U21" t="s">
        <v>1460</v>
      </c>
      <c r="V21" t="s">
        <v>1483</v>
      </c>
      <c r="W21" t="s">
        <v>1484</v>
      </c>
      <c r="X21" t="s">
        <v>1510</v>
      </c>
      <c r="Y21" t="s">
        <v>1512</v>
      </c>
    </row>
    <row r="22" spans="1:25" x14ac:dyDescent="0.3">
      <c r="A22" t="s">
        <v>60</v>
      </c>
      <c r="B22" t="s">
        <v>61</v>
      </c>
      <c r="C22" t="s">
        <v>62</v>
      </c>
      <c r="D22" t="s">
        <v>757</v>
      </c>
      <c r="E22" t="s">
        <v>1029</v>
      </c>
      <c r="F22">
        <v>52</v>
      </c>
      <c r="G22" t="s">
        <v>1215</v>
      </c>
      <c r="I22" s="2" t="s">
        <v>1029</v>
      </c>
      <c r="J22" s="2">
        <v>52</v>
      </c>
      <c r="K22" s="3" t="s">
        <v>1215</v>
      </c>
      <c r="N22" s="5" t="s">
        <v>1373</v>
      </c>
      <c r="O22" s="5" t="s">
        <v>1784</v>
      </c>
      <c r="P22" t="s">
        <v>1705</v>
      </c>
      <c r="S22" t="s">
        <v>1548</v>
      </c>
      <c r="T22" t="s">
        <v>1549</v>
      </c>
      <c r="U22" t="s">
        <v>1461</v>
      </c>
      <c r="V22" t="s">
        <v>1483</v>
      </c>
      <c r="W22" t="s">
        <v>1484</v>
      </c>
      <c r="X22" t="s">
        <v>1510</v>
      </c>
      <c r="Y22" t="s">
        <v>1513</v>
      </c>
    </row>
    <row r="23" spans="1:25" x14ac:dyDescent="0.3">
      <c r="A23" t="s">
        <v>63</v>
      </c>
      <c r="B23" t="s">
        <v>64</v>
      </c>
      <c r="C23" t="s">
        <v>65</v>
      </c>
      <c r="D23" t="s">
        <v>758</v>
      </c>
      <c r="E23" t="s">
        <v>1219</v>
      </c>
      <c r="F23">
        <v>974</v>
      </c>
      <c r="G23" t="s">
        <v>1220</v>
      </c>
      <c r="I23" s="2" t="s">
        <v>1030</v>
      </c>
      <c r="J23" s="2">
        <v>50</v>
      </c>
      <c r="K23" s="3" t="s">
        <v>1031</v>
      </c>
      <c r="N23" s="5" t="s">
        <v>1374</v>
      </c>
      <c r="O23" s="5" t="s">
        <v>1790</v>
      </c>
      <c r="P23" t="s">
        <v>1711</v>
      </c>
      <c r="S23" t="s">
        <v>1550</v>
      </c>
      <c r="T23" t="s">
        <v>1551</v>
      </c>
      <c r="U23" t="s">
        <v>1462</v>
      </c>
      <c r="V23" t="s">
        <v>1483</v>
      </c>
      <c r="W23" t="s">
        <v>1484</v>
      </c>
      <c r="X23" t="s">
        <v>1510</v>
      </c>
      <c r="Y23" t="s">
        <v>1513</v>
      </c>
    </row>
    <row r="24" spans="1:25" x14ac:dyDescent="0.3">
      <c r="A24" t="s">
        <v>66</v>
      </c>
      <c r="B24" t="s">
        <v>67</v>
      </c>
      <c r="C24" t="s">
        <v>68</v>
      </c>
      <c r="D24" t="s">
        <v>759</v>
      </c>
      <c r="E24" t="s">
        <v>1080</v>
      </c>
      <c r="F24">
        <v>978</v>
      </c>
      <c r="G24" t="s">
        <v>1081</v>
      </c>
      <c r="I24" s="2" t="s">
        <v>1032</v>
      </c>
      <c r="J24" s="2">
        <v>975</v>
      </c>
      <c r="K24" s="3" t="s">
        <v>1216</v>
      </c>
      <c r="N24" s="5" t="s">
        <v>1375</v>
      </c>
      <c r="O24" s="5" t="s">
        <v>1820</v>
      </c>
      <c r="P24" t="s">
        <v>1742</v>
      </c>
      <c r="S24" t="s">
        <v>1515</v>
      </c>
      <c r="T24" t="s">
        <v>1552</v>
      </c>
      <c r="U24" t="s">
        <v>1463</v>
      </c>
      <c r="V24" t="s">
        <v>1483</v>
      </c>
      <c r="W24" t="s">
        <v>1484</v>
      </c>
      <c r="X24" t="s">
        <v>1510</v>
      </c>
      <c r="Y24" t="s">
        <v>1515</v>
      </c>
    </row>
    <row r="25" spans="1:25" x14ac:dyDescent="0.3">
      <c r="A25" t="s">
        <v>69</v>
      </c>
      <c r="B25" t="s">
        <v>70</v>
      </c>
      <c r="C25" t="s">
        <v>71</v>
      </c>
      <c r="D25" t="s">
        <v>760</v>
      </c>
      <c r="E25" t="s">
        <v>1049</v>
      </c>
      <c r="F25">
        <v>84</v>
      </c>
      <c r="G25" t="s">
        <v>1050</v>
      </c>
      <c r="I25" s="2" t="s">
        <v>1033</v>
      </c>
      <c r="J25" s="2">
        <v>48</v>
      </c>
      <c r="K25" s="3" t="s">
        <v>1034</v>
      </c>
      <c r="N25" s="5" t="s">
        <v>1376</v>
      </c>
      <c r="O25" s="5" t="s">
        <v>1815</v>
      </c>
      <c r="P25" t="s">
        <v>1737</v>
      </c>
      <c r="S25" t="s">
        <v>1516</v>
      </c>
      <c r="T25" t="s">
        <v>1553</v>
      </c>
      <c r="U25" t="s">
        <v>1464</v>
      </c>
      <c r="V25" t="s">
        <v>1483</v>
      </c>
      <c r="W25" t="s">
        <v>1484</v>
      </c>
      <c r="X25" t="s">
        <v>1510</v>
      </c>
      <c r="Y25" t="s">
        <v>1516</v>
      </c>
    </row>
    <row r="26" spans="1:25" x14ac:dyDescent="0.3">
      <c r="A26" t="s">
        <v>72</v>
      </c>
      <c r="B26" t="s">
        <v>73</v>
      </c>
      <c r="C26" t="s">
        <v>74</v>
      </c>
      <c r="D26" t="s">
        <v>761</v>
      </c>
      <c r="E26" t="s">
        <v>1211</v>
      </c>
      <c r="F26">
        <v>952</v>
      </c>
      <c r="G26" t="s">
        <v>1314</v>
      </c>
      <c r="I26" s="2" t="s">
        <v>1035</v>
      </c>
      <c r="J26" s="2">
        <v>108</v>
      </c>
      <c r="K26" s="3" t="s">
        <v>1036</v>
      </c>
      <c r="N26" s="5" t="s">
        <v>1377</v>
      </c>
      <c r="O26" s="5" t="s">
        <v>1765</v>
      </c>
      <c r="P26" t="s">
        <v>1686</v>
      </c>
      <c r="S26" t="s">
        <v>1517</v>
      </c>
      <c r="T26" t="s">
        <v>1554</v>
      </c>
      <c r="U26" t="s">
        <v>1465</v>
      </c>
      <c r="V26" t="s">
        <v>1483</v>
      </c>
      <c r="W26" t="s">
        <v>1485</v>
      </c>
      <c r="X26" t="s">
        <v>1517</v>
      </c>
      <c r="Y26" t="s">
        <v>1517</v>
      </c>
    </row>
    <row r="27" spans="1:25" x14ac:dyDescent="0.3">
      <c r="A27" t="s">
        <v>75</v>
      </c>
      <c r="B27" t="s">
        <v>76</v>
      </c>
      <c r="C27" t="s">
        <v>77</v>
      </c>
      <c r="D27" t="s">
        <v>762</v>
      </c>
      <c r="E27" t="s">
        <v>1037</v>
      </c>
      <c r="F27">
        <v>60</v>
      </c>
      <c r="G27" t="s">
        <v>1038</v>
      </c>
      <c r="I27" s="2" t="s">
        <v>1037</v>
      </c>
      <c r="J27" s="2">
        <v>60</v>
      </c>
      <c r="K27" s="3" t="s">
        <v>1038</v>
      </c>
      <c r="N27" s="5" t="s">
        <v>1378</v>
      </c>
      <c r="O27" s="5" t="s">
        <v>1793</v>
      </c>
      <c r="P27" t="s">
        <v>1714</v>
      </c>
      <c r="S27" t="s">
        <v>1514</v>
      </c>
      <c r="T27" t="s">
        <v>1555</v>
      </c>
      <c r="U27" t="s">
        <v>1466</v>
      </c>
      <c r="V27" t="s">
        <v>1483</v>
      </c>
      <c r="W27" t="s">
        <v>1485</v>
      </c>
      <c r="X27" t="s">
        <v>1514</v>
      </c>
      <c r="Y27" t="s">
        <v>1514</v>
      </c>
    </row>
    <row r="28" spans="1:25" x14ac:dyDescent="0.3">
      <c r="A28" t="s">
        <v>78</v>
      </c>
      <c r="B28" t="s">
        <v>79</v>
      </c>
      <c r="C28" t="s">
        <v>80</v>
      </c>
      <c r="D28" t="s">
        <v>763</v>
      </c>
      <c r="E28" t="s">
        <v>80</v>
      </c>
      <c r="F28">
        <v>64</v>
      </c>
      <c r="G28" t="s">
        <v>1046</v>
      </c>
      <c r="I28" s="2" t="s">
        <v>1039</v>
      </c>
      <c r="J28" s="2">
        <v>96</v>
      </c>
      <c r="K28" s="3" t="s">
        <v>1040</v>
      </c>
      <c r="N28" s="5" t="s">
        <v>1379</v>
      </c>
      <c r="O28" s="5" t="s">
        <v>1804</v>
      </c>
      <c r="P28" t="s">
        <v>1725</v>
      </c>
      <c r="S28" t="s">
        <v>1486</v>
      </c>
      <c r="T28" t="s">
        <v>1468</v>
      </c>
      <c r="U28" t="s">
        <v>1467</v>
      </c>
      <c r="V28" t="s">
        <v>1483</v>
      </c>
      <c r="W28" t="s">
        <v>1486</v>
      </c>
      <c r="X28" t="s">
        <v>1486</v>
      </c>
      <c r="Y28" t="s">
        <v>1486</v>
      </c>
    </row>
    <row r="29" spans="1:25" x14ac:dyDescent="0.3">
      <c r="A29" t="s">
        <v>81</v>
      </c>
      <c r="B29" t="s">
        <v>82</v>
      </c>
      <c r="C29" t="s">
        <v>83</v>
      </c>
      <c r="D29" t="s">
        <v>764</v>
      </c>
      <c r="E29" t="s">
        <v>1041</v>
      </c>
      <c r="F29">
        <v>68</v>
      </c>
      <c r="G29" t="s">
        <v>1217</v>
      </c>
      <c r="I29" s="2" t="s">
        <v>1041</v>
      </c>
      <c r="J29" s="2">
        <v>68</v>
      </c>
      <c r="K29" s="3" t="s">
        <v>1217</v>
      </c>
      <c r="N29" s="5" t="s">
        <v>1380</v>
      </c>
      <c r="O29" s="5" t="s">
        <v>1799</v>
      </c>
      <c r="P29" t="s">
        <v>1720</v>
      </c>
      <c r="S29" t="s">
        <v>1487</v>
      </c>
      <c r="T29" t="s">
        <v>1470</v>
      </c>
      <c r="U29" t="s">
        <v>1469</v>
      </c>
      <c r="V29" t="s">
        <v>1483</v>
      </c>
      <c r="W29" t="s">
        <v>1487</v>
      </c>
      <c r="X29" t="s">
        <v>1487</v>
      </c>
      <c r="Y29" t="s">
        <v>1487</v>
      </c>
    </row>
    <row r="30" spans="1:25" x14ac:dyDescent="0.3">
      <c r="A30" t="s">
        <v>84</v>
      </c>
      <c r="B30" t="s">
        <v>85</v>
      </c>
      <c r="C30" t="s">
        <v>86</v>
      </c>
      <c r="D30" t="s">
        <v>765</v>
      </c>
      <c r="E30" t="s">
        <v>1027</v>
      </c>
      <c r="F30">
        <v>977</v>
      </c>
      <c r="G30" t="s">
        <v>1028</v>
      </c>
      <c r="I30" s="2" t="s">
        <v>1042</v>
      </c>
      <c r="J30" s="2">
        <v>986</v>
      </c>
      <c r="K30" s="3" t="s">
        <v>1043</v>
      </c>
      <c r="N30" s="5" t="s">
        <v>1381</v>
      </c>
      <c r="O30" s="5" t="s">
        <v>1797</v>
      </c>
      <c r="P30" t="s">
        <v>1718</v>
      </c>
      <c r="S30" t="s">
        <v>1492</v>
      </c>
      <c r="T30" t="s">
        <v>1492</v>
      </c>
      <c r="U30" t="s">
        <v>1492</v>
      </c>
      <c r="V30" t="s">
        <v>1492</v>
      </c>
      <c r="W30" t="s">
        <v>1492</v>
      </c>
      <c r="X30" t="s">
        <v>1492</v>
      </c>
      <c r="Y30" t="s">
        <v>1492</v>
      </c>
    </row>
    <row r="31" spans="1:25" x14ac:dyDescent="0.3">
      <c r="A31" t="s">
        <v>87</v>
      </c>
      <c r="B31" t="s">
        <v>88</v>
      </c>
      <c r="C31" t="s">
        <v>89</v>
      </c>
      <c r="D31" t="s">
        <v>766</v>
      </c>
      <c r="E31" t="s">
        <v>1047</v>
      </c>
      <c r="F31">
        <v>72</v>
      </c>
      <c r="G31" t="s">
        <v>1048</v>
      </c>
      <c r="I31" s="2" t="s">
        <v>1044</v>
      </c>
      <c r="J31" s="2">
        <v>44</v>
      </c>
      <c r="K31" s="3" t="s">
        <v>1045</v>
      </c>
      <c r="N31" s="5" t="s">
        <v>1382</v>
      </c>
      <c r="O31" s="5" t="s">
        <v>1780</v>
      </c>
      <c r="P31" t="s">
        <v>1701</v>
      </c>
    </row>
    <row r="32" spans="1:25" x14ac:dyDescent="0.3">
      <c r="A32" t="s">
        <v>90</v>
      </c>
      <c r="B32" t="s">
        <v>91</v>
      </c>
      <c r="C32" t="s">
        <v>92</v>
      </c>
      <c r="D32" t="s">
        <v>767</v>
      </c>
      <c r="E32" t="s">
        <v>1042</v>
      </c>
      <c r="F32">
        <v>986</v>
      </c>
      <c r="G32" t="s">
        <v>1043</v>
      </c>
      <c r="I32" s="2" t="s">
        <v>80</v>
      </c>
      <c r="J32" s="2">
        <v>64</v>
      </c>
      <c r="K32" s="3" t="s">
        <v>1046</v>
      </c>
      <c r="N32" s="5" t="s">
        <v>1383</v>
      </c>
      <c r="O32" s="5" t="s">
        <v>1794</v>
      </c>
      <c r="P32" t="s">
        <v>1715</v>
      </c>
    </row>
    <row r="33" spans="1:16" x14ac:dyDescent="0.3">
      <c r="A33" t="s">
        <v>96</v>
      </c>
      <c r="B33" t="s">
        <v>97</v>
      </c>
      <c r="C33" t="s">
        <v>98</v>
      </c>
      <c r="D33" t="s">
        <v>769</v>
      </c>
      <c r="E33" t="s">
        <v>1199</v>
      </c>
      <c r="F33">
        <v>840</v>
      </c>
      <c r="G33" t="s">
        <v>1200</v>
      </c>
      <c r="I33" s="2" t="s">
        <v>1047</v>
      </c>
      <c r="J33" s="2">
        <v>72</v>
      </c>
      <c r="K33" s="3" t="s">
        <v>1048</v>
      </c>
      <c r="N33" s="5" t="s">
        <v>1384</v>
      </c>
      <c r="O33" s="5" t="s">
        <v>1785</v>
      </c>
      <c r="P33" t="s">
        <v>1706</v>
      </c>
    </row>
    <row r="34" spans="1:16" x14ac:dyDescent="0.3">
      <c r="A34" t="s">
        <v>93</v>
      </c>
      <c r="B34" t="s">
        <v>94</v>
      </c>
      <c r="C34" t="s">
        <v>95</v>
      </c>
      <c r="D34" t="s">
        <v>768</v>
      </c>
      <c r="E34" t="s">
        <v>1199</v>
      </c>
      <c r="F34">
        <v>840</v>
      </c>
      <c r="G34" t="s">
        <v>1200</v>
      </c>
      <c r="I34" s="2" t="s">
        <v>1219</v>
      </c>
      <c r="J34" s="2">
        <v>974</v>
      </c>
      <c r="K34" s="3" t="s">
        <v>1220</v>
      </c>
      <c r="N34" s="5" t="s">
        <v>1385</v>
      </c>
      <c r="O34" s="5" t="s">
        <v>1791</v>
      </c>
      <c r="P34" t="s">
        <v>1712</v>
      </c>
    </row>
    <row r="35" spans="1:16" x14ac:dyDescent="0.3">
      <c r="A35" t="s">
        <v>99</v>
      </c>
      <c r="B35" t="s">
        <v>100</v>
      </c>
      <c r="C35" t="s">
        <v>101</v>
      </c>
      <c r="D35" t="s">
        <v>770</v>
      </c>
      <c r="E35" t="s">
        <v>1039</v>
      </c>
      <c r="F35">
        <v>96</v>
      </c>
      <c r="G35" t="s">
        <v>1040</v>
      </c>
      <c r="I35" s="2" t="s">
        <v>1049</v>
      </c>
      <c r="J35" s="2">
        <v>84</v>
      </c>
      <c r="K35" s="3" t="s">
        <v>1050</v>
      </c>
      <c r="N35" s="5" t="s">
        <v>1386</v>
      </c>
      <c r="O35" s="5" t="s">
        <v>1775</v>
      </c>
      <c r="P35" t="s">
        <v>1696</v>
      </c>
    </row>
    <row r="36" spans="1:16" x14ac:dyDescent="0.3">
      <c r="A36" t="s">
        <v>102</v>
      </c>
      <c r="B36" t="s">
        <v>103</v>
      </c>
      <c r="C36" t="s">
        <v>104</v>
      </c>
      <c r="D36" t="s">
        <v>771</v>
      </c>
      <c r="E36" t="s">
        <v>1032</v>
      </c>
      <c r="F36">
        <v>975</v>
      </c>
      <c r="G36" t="s">
        <v>1216</v>
      </c>
      <c r="I36" s="2" t="s">
        <v>1051</v>
      </c>
      <c r="J36" s="2">
        <v>124</v>
      </c>
      <c r="K36" s="3" t="s">
        <v>1052</v>
      </c>
      <c r="N36" s="5" t="s">
        <v>1387</v>
      </c>
      <c r="O36" s="5" t="s">
        <v>1805</v>
      </c>
      <c r="P36" t="s">
        <v>1726</v>
      </c>
    </row>
    <row r="37" spans="1:16" x14ac:dyDescent="0.3">
      <c r="A37" t="s">
        <v>105</v>
      </c>
      <c r="B37" t="s">
        <v>106</v>
      </c>
      <c r="C37" t="s">
        <v>107</v>
      </c>
      <c r="D37" t="s">
        <v>772</v>
      </c>
      <c r="E37" t="s">
        <v>1211</v>
      </c>
      <c r="F37">
        <v>952</v>
      </c>
      <c r="G37" t="s">
        <v>1314</v>
      </c>
      <c r="I37" s="2" t="s">
        <v>1053</v>
      </c>
      <c r="J37" s="2">
        <v>976</v>
      </c>
      <c r="K37" s="3" t="s">
        <v>1054</v>
      </c>
      <c r="N37" s="5" t="s">
        <v>1388</v>
      </c>
      <c r="O37" s="5" t="s">
        <v>1773</v>
      </c>
      <c r="P37" t="s">
        <v>1694</v>
      </c>
    </row>
    <row r="38" spans="1:16" x14ac:dyDescent="0.3">
      <c r="A38" t="s">
        <v>108</v>
      </c>
      <c r="B38" t="s">
        <v>109</v>
      </c>
      <c r="C38" t="s">
        <v>110</v>
      </c>
      <c r="D38" t="s">
        <v>773</v>
      </c>
      <c r="E38" t="s">
        <v>1035</v>
      </c>
      <c r="F38">
        <v>108</v>
      </c>
      <c r="G38" t="s">
        <v>1036</v>
      </c>
      <c r="I38" s="2" t="s">
        <v>1055</v>
      </c>
      <c r="J38" s="2">
        <v>756</v>
      </c>
      <c r="K38" s="3" t="s">
        <v>1056</v>
      </c>
      <c r="N38" s="5" t="s">
        <v>1389</v>
      </c>
      <c r="O38" s="5" t="s">
        <v>1764</v>
      </c>
      <c r="P38" t="s">
        <v>1685</v>
      </c>
    </row>
    <row r="39" spans="1:16" x14ac:dyDescent="0.3">
      <c r="A39" t="s">
        <v>111</v>
      </c>
      <c r="B39" t="s">
        <v>112</v>
      </c>
      <c r="C39" t="s">
        <v>113</v>
      </c>
      <c r="D39" t="s">
        <v>774</v>
      </c>
      <c r="E39" t="s">
        <v>1118</v>
      </c>
      <c r="F39">
        <v>116</v>
      </c>
      <c r="G39" t="s">
        <v>1248</v>
      </c>
      <c r="I39" s="2" t="s">
        <v>1057</v>
      </c>
      <c r="J39" s="2">
        <v>990</v>
      </c>
      <c r="K39" s="3" t="s">
        <v>1221</v>
      </c>
      <c r="N39" s="5" t="s">
        <v>1390</v>
      </c>
      <c r="O39" s="5" t="s">
        <v>1788</v>
      </c>
      <c r="P39" t="s">
        <v>1709</v>
      </c>
    </row>
    <row r="40" spans="1:16" x14ac:dyDescent="0.3">
      <c r="A40" t="s">
        <v>114</v>
      </c>
      <c r="B40" t="s">
        <v>115</v>
      </c>
      <c r="C40" t="s">
        <v>116</v>
      </c>
      <c r="D40" t="s">
        <v>775</v>
      </c>
      <c r="E40" t="s">
        <v>1208</v>
      </c>
      <c r="F40">
        <v>950</v>
      </c>
      <c r="G40" t="s">
        <v>1320</v>
      </c>
      <c r="I40" s="2" t="s">
        <v>1222</v>
      </c>
      <c r="J40" s="2">
        <v>0</v>
      </c>
      <c r="K40" s="3" t="s">
        <v>1223</v>
      </c>
      <c r="N40" s="5" t="s">
        <v>1391</v>
      </c>
      <c r="O40" s="5" t="s">
        <v>1832</v>
      </c>
      <c r="P40" t="s">
        <v>1754</v>
      </c>
    </row>
    <row r="41" spans="1:16" x14ac:dyDescent="0.3">
      <c r="A41" t="s">
        <v>117</v>
      </c>
      <c r="B41" t="s">
        <v>118</v>
      </c>
      <c r="C41" t="s">
        <v>119</v>
      </c>
      <c r="D41" t="s">
        <v>776</v>
      </c>
      <c r="E41" t="s">
        <v>1051</v>
      </c>
      <c r="F41">
        <v>124</v>
      </c>
      <c r="G41" t="s">
        <v>1052</v>
      </c>
      <c r="I41" s="2" t="s">
        <v>1058</v>
      </c>
      <c r="J41" s="2">
        <v>170</v>
      </c>
      <c r="K41" s="3" t="s">
        <v>1059</v>
      </c>
      <c r="N41" s="5" t="s">
        <v>1392</v>
      </c>
      <c r="O41" s="5" t="s">
        <v>1828</v>
      </c>
      <c r="P41" t="s">
        <v>1750</v>
      </c>
    </row>
    <row r="42" spans="1:16" x14ac:dyDescent="0.3">
      <c r="A42" t="s">
        <v>120</v>
      </c>
      <c r="B42" t="s">
        <v>121</v>
      </c>
      <c r="C42" t="s">
        <v>122</v>
      </c>
      <c r="D42" t="s">
        <v>777</v>
      </c>
      <c r="E42" t="s">
        <v>1063</v>
      </c>
      <c r="F42">
        <v>132</v>
      </c>
      <c r="G42" t="s">
        <v>1225</v>
      </c>
      <c r="I42" s="2" t="s">
        <v>1060</v>
      </c>
      <c r="J42" s="2">
        <v>188</v>
      </c>
      <c r="K42" s="3" t="s">
        <v>1061</v>
      </c>
      <c r="N42" s="5" t="s">
        <v>1393</v>
      </c>
      <c r="O42" s="5" t="s">
        <v>1770</v>
      </c>
      <c r="P42" t="s">
        <v>1691</v>
      </c>
    </row>
    <row r="43" spans="1:16" x14ac:dyDescent="0.3">
      <c r="A43" t="s">
        <v>123</v>
      </c>
      <c r="B43" t="s">
        <v>124</v>
      </c>
      <c r="C43" t="s">
        <v>125</v>
      </c>
      <c r="D43" t="s">
        <v>778</v>
      </c>
      <c r="E43" t="s">
        <v>1123</v>
      </c>
      <c r="F43">
        <v>136</v>
      </c>
      <c r="G43" t="s">
        <v>1253</v>
      </c>
      <c r="I43" s="2" t="s">
        <v>1062</v>
      </c>
      <c r="J43" s="2">
        <v>931</v>
      </c>
      <c r="K43" s="3" t="s">
        <v>1224</v>
      </c>
      <c r="N43" s="5" t="s">
        <v>1394</v>
      </c>
      <c r="O43" s="5" t="s">
        <v>1830</v>
      </c>
      <c r="P43" t="s">
        <v>1752</v>
      </c>
    </row>
    <row r="44" spans="1:16" x14ac:dyDescent="0.3">
      <c r="A44" t="s">
        <v>126</v>
      </c>
      <c r="B44" t="s">
        <v>127</v>
      </c>
      <c r="C44" t="s">
        <v>128</v>
      </c>
      <c r="D44" t="s">
        <v>779</v>
      </c>
      <c r="E44" t="s">
        <v>1208</v>
      </c>
      <c r="F44">
        <v>950</v>
      </c>
      <c r="G44" t="s">
        <v>1320</v>
      </c>
      <c r="I44" s="2" t="s">
        <v>1063</v>
      </c>
      <c r="J44" s="2">
        <v>132</v>
      </c>
      <c r="K44" s="3" t="s">
        <v>1225</v>
      </c>
      <c r="N44" s="5" t="s">
        <v>1395</v>
      </c>
      <c r="O44" s="5" t="s">
        <v>1831</v>
      </c>
      <c r="P44" t="s">
        <v>1753</v>
      </c>
    </row>
    <row r="45" spans="1:16" x14ac:dyDescent="0.3">
      <c r="A45" t="s">
        <v>129</v>
      </c>
      <c r="B45" t="s">
        <v>130</v>
      </c>
      <c r="C45" t="s">
        <v>131</v>
      </c>
      <c r="D45" t="s">
        <v>780</v>
      </c>
      <c r="E45" t="s">
        <v>1208</v>
      </c>
      <c r="F45">
        <v>950</v>
      </c>
      <c r="G45" t="s">
        <v>1320</v>
      </c>
      <c r="I45" s="2" t="s">
        <v>1064</v>
      </c>
      <c r="J45" s="2">
        <v>203</v>
      </c>
      <c r="K45" s="3" t="s">
        <v>1065</v>
      </c>
      <c r="N45" s="5" t="s">
        <v>1396</v>
      </c>
      <c r="O45" s="5" t="s">
        <v>1795</v>
      </c>
      <c r="P45" t="s">
        <v>1716</v>
      </c>
    </row>
    <row r="46" spans="1:16" x14ac:dyDescent="0.3">
      <c r="A46" t="s">
        <v>132</v>
      </c>
      <c r="B46" t="s">
        <v>133</v>
      </c>
      <c r="C46" t="s">
        <v>134</v>
      </c>
      <c r="D46" t="s">
        <v>781</v>
      </c>
      <c r="E46" t="s">
        <v>1057</v>
      </c>
      <c r="F46">
        <v>990</v>
      </c>
      <c r="G46" t="s">
        <v>1221</v>
      </c>
      <c r="I46" s="2" t="s">
        <v>1066</v>
      </c>
      <c r="J46" s="2">
        <v>262</v>
      </c>
      <c r="K46" s="3" t="s">
        <v>1067</v>
      </c>
      <c r="N46" s="5" t="s">
        <v>1397</v>
      </c>
      <c r="O46" s="5" t="s">
        <v>1829</v>
      </c>
      <c r="P46" t="s">
        <v>1751</v>
      </c>
    </row>
    <row r="47" spans="1:16" x14ac:dyDescent="0.3">
      <c r="A47" t="s">
        <v>135</v>
      </c>
      <c r="B47" t="s">
        <v>136</v>
      </c>
      <c r="C47" t="s">
        <v>137</v>
      </c>
      <c r="D47" t="s">
        <v>782</v>
      </c>
      <c r="E47" t="s">
        <v>1222</v>
      </c>
      <c r="F47">
        <v>0</v>
      </c>
      <c r="G47" t="s">
        <v>1223</v>
      </c>
      <c r="I47" s="2" t="s">
        <v>1068</v>
      </c>
      <c r="J47" s="2">
        <v>208</v>
      </c>
      <c r="K47" s="3" t="s">
        <v>1069</v>
      </c>
      <c r="N47" s="5" t="s">
        <v>1398</v>
      </c>
      <c r="O47" s="5" t="s">
        <v>1957</v>
      </c>
      <c r="P47" t="s">
        <v>1727</v>
      </c>
    </row>
    <row r="48" spans="1:16" x14ac:dyDescent="0.3">
      <c r="A48" t="s">
        <v>142</v>
      </c>
      <c r="B48" t="s">
        <v>143</v>
      </c>
      <c r="C48" t="s">
        <v>144</v>
      </c>
      <c r="D48" t="s">
        <v>785</v>
      </c>
      <c r="E48" t="s">
        <v>1021</v>
      </c>
      <c r="F48">
        <v>36</v>
      </c>
      <c r="G48" t="s">
        <v>1022</v>
      </c>
      <c r="I48" s="2" t="s">
        <v>1070</v>
      </c>
      <c r="J48" s="2">
        <v>214</v>
      </c>
      <c r="K48" s="3" t="s">
        <v>1071</v>
      </c>
      <c r="N48" s="5" t="s">
        <v>1399</v>
      </c>
      <c r="O48" s="5" t="s">
        <v>1816</v>
      </c>
      <c r="P48" t="s">
        <v>1738</v>
      </c>
    </row>
    <row r="49" spans="1:16" x14ac:dyDescent="0.3">
      <c r="A49" t="s">
        <v>145</v>
      </c>
      <c r="B49" t="s">
        <v>146</v>
      </c>
      <c r="C49" t="s">
        <v>147</v>
      </c>
      <c r="D49" t="s">
        <v>786</v>
      </c>
      <c r="E49" t="s">
        <v>1021</v>
      </c>
      <c r="F49">
        <v>36</v>
      </c>
      <c r="G49" t="s">
        <v>1022</v>
      </c>
      <c r="I49" s="2" t="s">
        <v>1072</v>
      </c>
      <c r="J49" s="2">
        <v>12</v>
      </c>
      <c r="K49" s="3" t="s">
        <v>1073</v>
      </c>
      <c r="N49" s="5" t="s">
        <v>1400</v>
      </c>
      <c r="O49" s="5" t="s">
        <v>1806</v>
      </c>
      <c r="P49" t="s">
        <v>1728</v>
      </c>
    </row>
    <row r="50" spans="1:16" x14ac:dyDescent="0.3">
      <c r="A50" t="s">
        <v>148</v>
      </c>
      <c r="B50" t="s">
        <v>149</v>
      </c>
      <c r="C50" t="s">
        <v>150</v>
      </c>
      <c r="D50" t="s">
        <v>787</v>
      </c>
      <c r="E50" t="s">
        <v>1058</v>
      </c>
      <c r="F50">
        <v>170</v>
      </c>
      <c r="G50" t="s">
        <v>1059</v>
      </c>
      <c r="I50" s="2" t="s">
        <v>1074</v>
      </c>
      <c r="J50" s="2">
        <v>818</v>
      </c>
      <c r="K50" s="3" t="s">
        <v>1075</v>
      </c>
      <c r="N50" s="5" t="s">
        <v>1401</v>
      </c>
      <c r="O50" s="5" t="s">
        <v>1783</v>
      </c>
      <c r="P50" t="s">
        <v>1704</v>
      </c>
    </row>
    <row r="51" spans="1:16" x14ac:dyDescent="0.3">
      <c r="A51" t="s">
        <v>151</v>
      </c>
      <c r="B51" t="s">
        <v>152</v>
      </c>
      <c r="C51" t="s">
        <v>153</v>
      </c>
      <c r="D51" t="s">
        <v>788</v>
      </c>
      <c r="E51" t="s">
        <v>1119</v>
      </c>
      <c r="F51">
        <v>174</v>
      </c>
      <c r="G51" t="s">
        <v>1249</v>
      </c>
      <c r="I51" s="2" t="s">
        <v>1076</v>
      </c>
      <c r="J51" s="2">
        <v>232</v>
      </c>
      <c r="K51" s="3" t="s">
        <v>1077</v>
      </c>
      <c r="N51" s="5" t="s">
        <v>1402</v>
      </c>
      <c r="O51" s="5" t="s">
        <v>1824</v>
      </c>
      <c r="P51" t="s">
        <v>1746</v>
      </c>
    </row>
    <row r="52" spans="1:16" x14ac:dyDescent="0.3">
      <c r="A52" t="s">
        <v>158</v>
      </c>
      <c r="B52" t="s">
        <v>159</v>
      </c>
      <c r="C52" t="s">
        <v>160</v>
      </c>
      <c r="D52" t="s">
        <v>791</v>
      </c>
      <c r="E52" t="s">
        <v>1060</v>
      </c>
      <c r="F52">
        <v>188</v>
      </c>
      <c r="G52" t="s">
        <v>1061</v>
      </c>
      <c r="I52" s="2" t="s">
        <v>1078</v>
      </c>
      <c r="J52" s="2">
        <v>230</v>
      </c>
      <c r="K52" s="3" t="s">
        <v>1079</v>
      </c>
      <c r="N52" s="5" t="s">
        <v>1403</v>
      </c>
      <c r="O52" s="5" t="s">
        <v>1766</v>
      </c>
      <c r="P52" t="s">
        <v>1687</v>
      </c>
    </row>
    <row r="53" spans="1:16" x14ac:dyDescent="0.3">
      <c r="A53" t="s">
        <v>724</v>
      </c>
      <c r="B53" t="s">
        <v>161</v>
      </c>
      <c r="C53" t="s">
        <v>162</v>
      </c>
      <c r="D53" t="s">
        <v>792</v>
      </c>
      <c r="E53" t="s">
        <v>1211</v>
      </c>
      <c r="F53">
        <v>952</v>
      </c>
      <c r="G53" t="s">
        <v>1314</v>
      </c>
      <c r="I53" s="2" t="s">
        <v>1080</v>
      </c>
      <c r="J53" s="2">
        <v>978</v>
      </c>
      <c r="K53" s="3" t="s">
        <v>1081</v>
      </c>
      <c r="N53" s="5" t="s">
        <v>1404</v>
      </c>
      <c r="O53" s="5" t="s">
        <v>1808</v>
      </c>
      <c r="P53" t="s">
        <v>1730</v>
      </c>
    </row>
    <row r="54" spans="1:16" x14ac:dyDescent="0.3">
      <c r="A54" t="s">
        <v>163</v>
      </c>
      <c r="B54" t="s">
        <v>164</v>
      </c>
      <c r="C54" t="s">
        <v>165</v>
      </c>
      <c r="D54" t="s">
        <v>793</v>
      </c>
      <c r="E54" t="s">
        <v>1102</v>
      </c>
      <c r="F54">
        <v>191</v>
      </c>
      <c r="G54" t="s">
        <v>1232</v>
      </c>
      <c r="I54" s="2" t="s">
        <v>1082</v>
      </c>
      <c r="J54" s="2">
        <v>242</v>
      </c>
      <c r="K54" s="3" t="s">
        <v>1226</v>
      </c>
      <c r="N54" s="5" t="s">
        <v>1405</v>
      </c>
      <c r="O54" s="5" t="s">
        <v>1771</v>
      </c>
      <c r="P54" t="s">
        <v>1692</v>
      </c>
    </row>
    <row r="55" spans="1:16" x14ac:dyDescent="0.3">
      <c r="A55" t="s">
        <v>166</v>
      </c>
      <c r="B55" t="s">
        <v>167</v>
      </c>
      <c r="C55" t="s">
        <v>168</v>
      </c>
      <c r="D55" t="s">
        <v>794</v>
      </c>
      <c r="E55" t="s">
        <v>1062</v>
      </c>
      <c r="F55">
        <v>931</v>
      </c>
      <c r="G55" t="s">
        <v>1224</v>
      </c>
      <c r="I55" s="2" t="s">
        <v>1083</v>
      </c>
      <c r="J55" s="2">
        <v>238</v>
      </c>
      <c r="K55" s="3" t="s">
        <v>1084</v>
      </c>
      <c r="N55" s="5" t="s">
        <v>1406</v>
      </c>
      <c r="O55" s="5" t="s">
        <v>1789</v>
      </c>
      <c r="P55" t="s">
        <v>1710</v>
      </c>
    </row>
    <row r="56" spans="1:16" x14ac:dyDescent="0.3">
      <c r="A56" t="s">
        <v>169</v>
      </c>
      <c r="B56" t="s">
        <v>170</v>
      </c>
      <c r="C56" t="s">
        <v>171</v>
      </c>
      <c r="D56" t="s">
        <v>795</v>
      </c>
      <c r="E56" t="s">
        <v>1080</v>
      </c>
      <c r="F56">
        <v>978</v>
      </c>
      <c r="G56" t="s">
        <v>1081</v>
      </c>
      <c r="I56" s="2" t="s">
        <v>1085</v>
      </c>
      <c r="J56" s="2">
        <v>826</v>
      </c>
      <c r="K56" s="3" t="s">
        <v>1086</v>
      </c>
      <c r="N56" s="5" t="s">
        <v>1407</v>
      </c>
      <c r="O56" s="5" t="s">
        <v>1809</v>
      </c>
      <c r="P56" t="s">
        <v>1731</v>
      </c>
    </row>
    <row r="57" spans="1:16" x14ac:dyDescent="0.3">
      <c r="A57" t="s">
        <v>172</v>
      </c>
      <c r="B57" t="s">
        <v>173</v>
      </c>
      <c r="C57" t="s">
        <v>174</v>
      </c>
      <c r="D57" t="s">
        <v>796</v>
      </c>
      <c r="E57" t="s">
        <v>1064</v>
      </c>
      <c r="F57">
        <v>203</v>
      </c>
      <c r="G57" t="s">
        <v>1065</v>
      </c>
      <c r="I57" s="2" t="s">
        <v>1087</v>
      </c>
      <c r="J57" s="2">
        <v>981</v>
      </c>
      <c r="K57" s="3" t="s">
        <v>1088</v>
      </c>
      <c r="N57" s="5" t="s">
        <v>1408</v>
      </c>
      <c r="O57" s="5" t="s">
        <v>1774</v>
      </c>
      <c r="P57" t="s">
        <v>1695</v>
      </c>
    </row>
    <row r="58" spans="1:16" x14ac:dyDescent="0.3">
      <c r="A58" t="s">
        <v>721</v>
      </c>
      <c r="B58" t="s">
        <v>156</v>
      </c>
      <c r="C58" t="s">
        <v>157</v>
      </c>
      <c r="D58" t="s">
        <v>790</v>
      </c>
      <c r="E58" t="s">
        <v>1053</v>
      </c>
      <c r="F58">
        <v>976</v>
      </c>
      <c r="G58" t="s">
        <v>1054</v>
      </c>
      <c r="I58" s="2" t="s">
        <v>1227</v>
      </c>
      <c r="J58" s="2">
        <v>0</v>
      </c>
      <c r="K58" s="3" t="s">
        <v>1228</v>
      </c>
      <c r="N58" s="5" t="s">
        <v>1409</v>
      </c>
      <c r="O58" s="5" t="s">
        <v>1772</v>
      </c>
      <c r="P58" t="s">
        <v>1693</v>
      </c>
    </row>
    <row r="59" spans="1:16" x14ac:dyDescent="0.3">
      <c r="A59" t="s">
        <v>175</v>
      </c>
      <c r="B59" t="s">
        <v>176</v>
      </c>
      <c r="C59" t="s">
        <v>177</v>
      </c>
      <c r="D59" t="s">
        <v>797</v>
      </c>
      <c r="E59" t="s">
        <v>1068</v>
      </c>
      <c r="F59">
        <v>208</v>
      </c>
      <c r="G59" t="s">
        <v>1069</v>
      </c>
      <c r="I59" s="2" t="s">
        <v>1089</v>
      </c>
      <c r="J59" s="2">
        <v>936</v>
      </c>
      <c r="K59" s="3" t="s">
        <v>1090</v>
      </c>
      <c r="N59" s="5" t="s">
        <v>1410</v>
      </c>
      <c r="O59" s="5" t="s">
        <v>1827</v>
      </c>
      <c r="P59" t="s">
        <v>1749</v>
      </c>
    </row>
    <row r="60" spans="1:16" x14ac:dyDescent="0.3">
      <c r="A60" t="s">
        <v>178</v>
      </c>
      <c r="B60" t="s">
        <v>179</v>
      </c>
      <c r="C60" t="s">
        <v>180</v>
      </c>
      <c r="D60" t="s">
        <v>798</v>
      </c>
      <c r="E60" t="s">
        <v>1066</v>
      </c>
      <c r="F60">
        <v>262</v>
      </c>
      <c r="G60" t="s">
        <v>1067</v>
      </c>
      <c r="I60" s="2" t="s">
        <v>1091</v>
      </c>
      <c r="J60" s="2">
        <v>292</v>
      </c>
      <c r="K60" s="3" t="s">
        <v>1092</v>
      </c>
      <c r="N60" s="5" t="s">
        <v>1411</v>
      </c>
      <c r="O60" s="5" t="s">
        <v>1817</v>
      </c>
      <c r="P60" t="s">
        <v>1739</v>
      </c>
    </row>
    <row r="61" spans="1:16" x14ac:dyDescent="0.3">
      <c r="A61" t="s">
        <v>181</v>
      </c>
      <c r="B61" t="s">
        <v>182</v>
      </c>
      <c r="C61" t="s">
        <v>183</v>
      </c>
      <c r="D61" t="s">
        <v>799</v>
      </c>
      <c r="E61" t="s">
        <v>1209</v>
      </c>
      <c r="F61">
        <v>951</v>
      </c>
      <c r="G61" t="s">
        <v>1210</v>
      </c>
      <c r="I61" s="2" t="s">
        <v>1093</v>
      </c>
      <c r="J61" s="2">
        <v>270</v>
      </c>
      <c r="K61" s="3" t="s">
        <v>1094</v>
      </c>
      <c r="N61" s="5" t="s">
        <v>1412</v>
      </c>
      <c r="O61" s="5" t="s">
        <v>1814</v>
      </c>
      <c r="P61" t="s">
        <v>1736</v>
      </c>
    </row>
    <row r="62" spans="1:16" x14ac:dyDescent="0.3">
      <c r="A62" t="s">
        <v>184</v>
      </c>
      <c r="B62" t="s">
        <v>185</v>
      </c>
      <c r="C62" t="s">
        <v>186</v>
      </c>
      <c r="D62" t="s">
        <v>800</v>
      </c>
      <c r="E62" t="s">
        <v>1070</v>
      </c>
      <c r="F62">
        <v>214</v>
      </c>
      <c r="G62" t="s">
        <v>1071</v>
      </c>
      <c r="I62" s="2" t="s">
        <v>1095</v>
      </c>
      <c r="J62" s="2">
        <v>324</v>
      </c>
      <c r="K62" s="3" t="s">
        <v>1096</v>
      </c>
      <c r="N62" s="5" t="s">
        <v>1413</v>
      </c>
      <c r="O62" s="5" t="s">
        <v>1776</v>
      </c>
      <c r="P62" t="s">
        <v>1697</v>
      </c>
    </row>
    <row r="63" spans="1:16" x14ac:dyDescent="0.3">
      <c r="A63" t="s">
        <v>187</v>
      </c>
      <c r="B63" t="s">
        <v>188</v>
      </c>
      <c r="C63" t="s">
        <v>189</v>
      </c>
      <c r="D63" t="s">
        <v>801</v>
      </c>
      <c r="E63" t="s">
        <v>1199</v>
      </c>
      <c r="F63">
        <v>840</v>
      </c>
      <c r="G63" t="s">
        <v>1200</v>
      </c>
      <c r="I63" s="2" t="s">
        <v>1097</v>
      </c>
      <c r="J63" s="2">
        <v>320</v>
      </c>
      <c r="K63" s="3" t="s">
        <v>1098</v>
      </c>
      <c r="N63" s="5" t="s">
        <v>1414</v>
      </c>
      <c r="O63" s="5" t="s">
        <v>1813</v>
      </c>
      <c r="P63" t="s">
        <v>1735</v>
      </c>
    </row>
    <row r="64" spans="1:16" x14ac:dyDescent="0.3">
      <c r="A64" t="s">
        <v>190</v>
      </c>
      <c r="B64" t="s">
        <v>191</v>
      </c>
      <c r="C64" t="s">
        <v>192</v>
      </c>
      <c r="D64" t="s">
        <v>802</v>
      </c>
      <c r="E64" t="s">
        <v>1074</v>
      </c>
      <c r="F64">
        <v>818</v>
      </c>
      <c r="G64" t="s">
        <v>1075</v>
      </c>
      <c r="I64" s="2" t="s">
        <v>1099</v>
      </c>
      <c r="J64" s="2">
        <v>328</v>
      </c>
      <c r="K64" s="3" t="s">
        <v>1229</v>
      </c>
      <c r="N64" s="5" t="s">
        <v>1415</v>
      </c>
      <c r="O64" s="5" t="s">
        <v>1800</v>
      </c>
      <c r="P64" t="s">
        <v>1721</v>
      </c>
    </row>
    <row r="65" spans="1:16" x14ac:dyDescent="0.3">
      <c r="A65" t="s">
        <v>193</v>
      </c>
      <c r="B65" t="s">
        <v>194</v>
      </c>
      <c r="C65" t="s">
        <v>195</v>
      </c>
      <c r="D65" t="s">
        <v>803</v>
      </c>
      <c r="E65" t="s">
        <v>1199</v>
      </c>
      <c r="F65">
        <v>840</v>
      </c>
      <c r="G65" t="s">
        <v>1200</v>
      </c>
      <c r="I65" s="2" t="s">
        <v>1100</v>
      </c>
      <c r="J65" s="2">
        <v>344</v>
      </c>
      <c r="K65" s="3" t="s">
        <v>1230</v>
      </c>
      <c r="N65" s="5" t="s">
        <v>1416</v>
      </c>
      <c r="O65" s="5" t="s">
        <v>1812</v>
      </c>
      <c r="P65" t="s">
        <v>1734</v>
      </c>
    </row>
    <row r="66" spans="1:16" x14ac:dyDescent="0.3">
      <c r="A66" t="s">
        <v>196</v>
      </c>
      <c r="B66" t="s">
        <v>197</v>
      </c>
      <c r="C66" t="s">
        <v>198</v>
      </c>
      <c r="D66" t="s">
        <v>804</v>
      </c>
      <c r="E66" t="s">
        <v>1208</v>
      </c>
      <c r="F66">
        <v>950</v>
      </c>
      <c r="G66" t="s">
        <v>1320</v>
      </c>
      <c r="I66" s="2" t="s">
        <v>1101</v>
      </c>
      <c r="J66" s="2">
        <v>340</v>
      </c>
      <c r="K66" s="3" t="s">
        <v>1231</v>
      </c>
      <c r="N66" s="5" t="s">
        <v>1417</v>
      </c>
      <c r="O66" s="5" t="s">
        <v>1811</v>
      </c>
      <c r="P66" t="s">
        <v>1733</v>
      </c>
    </row>
    <row r="67" spans="1:16" x14ac:dyDescent="0.3">
      <c r="A67" t="s">
        <v>199</v>
      </c>
      <c r="B67" t="s">
        <v>200</v>
      </c>
      <c r="C67" t="s">
        <v>201</v>
      </c>
      <c r="D67" t="s">
        <v>805</v>
      </c>
      <c r="E67" t="s">
        <v>1076</v>
      </c>
      <c r="F67">
        <v>232</v>
      </c>
      <c r="G67" t="s">
        <v>1077</v>
      </c>
      <c r="I67" s="2" t="s">
        <v>1102</v>
      </c>
      <c r="J67" s="2">
        <v>191</v>
      </c>
      <c r="K67" s="3" t="s">
        <v>1232</v>
      </c>
      <c r="N67" s="5" t="s">
        <v>1418</v>
      </c>
      <c r="O67" s="5" t="s">
        <v>1767</v>
      </c>
      <c r="P67" t="s">
        <v>1688</v>
      </c>
    </row>
    <row r="68" spans="1:16" x14ac:dyDescent="0.3">
      <c r="A68" t="s">
        <v>202</v>
      </c>
      <c r="B68" t="s">
        <v>203</v>
      </c>
      <c r="C68" t="s">
        <v>204</v>
      </c>
      <c r="D68" t="s">
        <v>806</v>
      </c>
      <c r="E68" t="s">
        <v>1080</v>
      </c>
      <c r="F68">
        <v>978</v>
      </c>
      <c r="G68" t="s">
        <v>1081</v>
      </c>
      <c r="I68" s="2" t="s">
        <v>1103</v>
      </c>
      <c r="J68" s="2">
        <v>332</v>
      </c>
      <c r="K68" s="3" t="s">
        <v>1233</v>
      </c>
      <c r="N68" s="5" t="s">
        <v>1419</v>
      </c>
      <c r="O68" s="5" t="s">
        <v>1768</v>
      </c>
      <c r="P68" t="s">
        <v>1689</v>
      </c>
    </row>
    <row r="69" spans="1:16" x14ac:dyDescent="0.3">
      <c r="A69" t="s">
        <v>734</v>
      </c>
      <c r="B69" t="s">
        <v>619</v>
      </c>
      <c r="C69" t="s">
        <v>620</v>
      </c>
      <c r="D69" t="s">
        <v>948</v>
      </c>
      <c r="E69" t="s">
        <v>1182</v>
      </c>
      <c r="F69">
        <v>748</v>
      </c>
      <c r="G69" t="s">
        <v>1300</v>
      </c>
      <c r="I69" s="2" t="s">
        <v>1104</v>
      </c>
      <c r="J69" s="2">
        <v>348</v>
      </c>
      <c r="K69" s="3" t="s">
        <v>1234</v>
      </c>
      <c r="N69" s="5" t="s">
        <v>1420</v>
      </c>
      <c r="O69" s="5" t="s">
        <v>1779</v>
      </c>
      <c r="P69" t="s">
        <v>1700</v>
      </c>
    </row>
    <row r="70" spans="1:16" x14ac:dyDescent="0.3">
      <c r="A70" t="s">
        <v>205</v>
      </c>
      <c r="B70" t="s">
        <v>206</v>
      </c>
      <c r="C70" t="s">
        <v>207</v>
      </c>
      <c r="D70" t="s">
        <v>807</v>
      </c>
      <c r="E70" t="s">
        <v>1078</v>
      </c>
      <c r="F70">
        <v>230</v>
      </c>
      <c r="G70" t="s">
        <v>1079</v>
      </c>
      <c r="I70" s="2" t="s">
        <v>1105</v>
      </c>
      <c r="J70" s="2">
        <v>360</v>
      </c>
      <c r="K70" s="3" t="s">
        <v>1235</v>
      </c>
      <c r="N70" s="5" t="s">
        <v>1421</v>
      </c>
      <c r="O70" s="5" t="s">
        <v>1777</v>
      </c>
      <c r="P70" t="s">
        <v>1698</v>
      </c>
    </row>
    <row r="71" spans="1:16" x14ac:dyDescent="0.3">
      <c r="A71" t="s">
        <v>725</v>
      </c>
      <c r="B71" t="s">
        <v>208</v>
      </c>
      <c r="C71" t="s">
        <v>209</v>
      </c>
      <c r="D71" t="s">
        <v>808</v>
      </c>
      <c r="E71" t="s">
        <v>1083</v>
      </c>
      <c r="F71">
        <v>238</v>
      </c>
      <c r="G71" t="s">
        <v>1084</v>
      </c>
      <c r="I71" s="2" t="s">
        <v>1106</v>
      </c>
      <c r="J71" s="2">
        <v>376</v>
      </c>
      <c r="K71" s="3" t="s">
        <v>1236</v>
      </c>
      <c r="N71" s="5" t="s">
        <v>1422</v>
      </c>
      <c r="O71" s="5" t="s">
        <v>1823</v>
      </c>
      <c r="P71" t="s">
        <v>1745</v>
      </c>
    </row>
    <row r="72" spans="1:16" x14ac:dyDescent="0.3">
      <c r="A72" t="s">
        <v>210</v>
      </c>
      <c r="B72" t="s">
        <v>211</v>
      </c>
      <c r="C72" t="s">
        <v>212</v>
      </c>
      <c r="D72" t="s">
        <v>809</v>
      </c>
      <c r="E72" t="s">
        <v>1068</v>
      </c>
      <c r="F72">
        <v>208</v>
      </c>
      <c r="G72" t="s">
        <v>1069</v>
      </c>
      <c r="I72" s="2" t="s">
        <v>1237</v>
      </c>
      <c r="J72" s="2">
        <v>0</v>
      </c>
      <c r="K72" s="3" t="s">
        <v>1238</v>
      </c>
      <c r="N72" s="5" t="s">
        <v>1423</v>
      </c>
      <c r="O72" s="5" t="s">
        <v>1781</v>
      </c>
      <c r="P72" t="s">
        <v>1702</v>
      </c>
    </row>
    <row r="73" spans="1:16" x14ac:dyDescent="0.3">
      <c r="A73" t="s">
        <v>213</v>
      </c>
      <c r="B73" t="s">
        <v>214</v>
      </c>
      <c r="C73" t="s">
        <v>215</v>
      </c>
      <c r="D73" t="s">
        <v>810</v>
      </c>
      <c r="E73" t="s">
        <v>1082</v>
      </c>
      <c r="F73">
        <v>242</v>
      </c>
      <c r="G73" t="s">
        <v>1226</v>
      </c>
      <c r="I73" s="2" t="s">
        <v>1107</v>
      </c>
      <c r="J73" s="2">
        <v>356</v>
      </c>
      <c r="K73" s="3" t="s">
        <v>1239</v>
      </c>
      <c r="N73" s="5">
        <v>7103</v>
      </c>
      <c r="O73" s="5" t="s">
        <v>1958</v>
      </c>
      <c r="P73" s="5" t="s">
        <v>1959</v>
      </c>
    </row>
    <row r="74" spans="1:16" x14ac:dyDescent="0.3">
      <c r="A74" t="s">
        <v>216</v>
      </c>
      <c r="B74" t="s">
        <v>217</v>
      </c>
      <c r="C74" t="s">
        <v>218</v>
      </c>
      <c r="D74" t="s">
        <v>811</v>
      </c>
      <c r="E74" t="s">
        <v>1080</v>
      </c>
      <c r="F74">
        <v>978</v>
      </c>
      <c r="G74" t="s">
        <v>1081</v>
      </c>
      <c r="I74" s="2" t="s">
        <v>1108</v>
      </c>
      <c r="J74" s="2">
        <v>368</v>
      </c>
      <c r="K74" s="3" t="s">
        <v>1109</v>
      </c>
      <c r="N74" s="225">
        <v>7202</v>
      </c>
      <c r="O74" t="s">
        <v>1960</v>
      </c>
      <c r="P74" t="s">
        <v>1961</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customProperties>
    <customPr name="OrphanNamesChecked" r:id="rId2"/>
  </customProperties>
  <drawing r:id="rId3"/>
  <tableParts count="9">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http://www.w3.org/XML/1998/namespace"/>
    <ds:schemaRef ds:uri="0c958bcd-fe3d-4310-8463-0016d19558cc"/>
    <ds:schemaRef ds:uri="http://schemas.microsoft.com/office/2006/documentManagement/types"/>
    <ds:schemaRef ds:uri="http://purl.org/dc/elements/1.1/"/>
    <ds:schemaRef ds:uri="http://schemas.openxmlformats.org/package/2006/metadata/core-properties"/>
    <ds:schemaRef ds:uri="36538d5f-f7e1-46e7-b8e6-8d0f62ce976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Daneile Hicks</cp:lastModifiedBy>
  <cp:lastPrinted>2018-09-11T11:28:24Z</cp:lastPrinted>
  <dcterms:created xsi:type="dcterms:W3CDTF">2018-04-20T09:16:43Z</dcterms:created>
  <dcterms:modified xsi:type="dcterms:W3CDTF">2025-12-31T01:27:11Z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